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galleano\Desktop\"/>
    </mc:Choice>
  </mc:AlternateContent>
  <bookViews>
    <workbookView xWindow="0" yWindow="0" windowWidth="20490" windowHeight="7755"/>
  </bookViews>
  <sheets>
    <sheet name="Cover" sheetId="5" r:id="rId1"/>
    <sheet name="Summary" sheetId="4" r:id="rId2"/>
    <sheet name="IFRS 16" sheetId="2" r:id="rId3"/>
    <sheet name="IAS 17" sheetId="3" r:id="rId4"/>
  </sheets>
  <definedNames>
    <definedName name="_xlnm.Print_Area" localSheetId="0">Cover!$A$1:$Q$34</definedName>
    <definedName name="_xlnm.Print_Area" localSheetId="3">'IAS 17'!$A$1:$J$40</definedName>
    <definedName name="_xlnm.Print_Area" localSheetId="2">'IFRS 16'!$A$1:$J$45</definedName>
    <definedName name="_xlnm.Print_Area" localSheetId="1">Summary!$A$1:$R$48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3" i="4" l="1"/>
  <c r="I33" i="4"/>
  <c r="H33" i="4"/>
  <c r="G33" i="4"/>
  <c r="F33" i="4"/>
  <c r="E33" i="4"/>
  <c r="I26" i="2" l="1"/>
  <c r="H26" i="2"/>
  <c r="G26" i="2"/>
  <c r="F26" i="2"/>
  <c r="E26" i="2"/>
  <c r="D26" i="2"/>
  <c r="D27" i="2"/>
  <c r="I26" i="3" l="1"/>
  <c r="H26" i="3"/>
  <c r="G26" i="3"/>
  <c r="F26" i="3"/>
  <c r="E26" i="3"/>
  <c r="D26" i="3"/>
  <c r="G28" i="2"/>
  <c r="G30" i="2" s="1"/>
  <c r="D28" i="2"/>
  <c r="I28" i="2"/>
  <c r="H28" i="2"/>
  <c r="H30" i="2" s="1"/>
  <c r="F28" i="2"/>
  <c r="F30" i="2" s="1"/>
  <c r="E28" i="2"/>
  <c r="E30" i="2" s="1"/>
  <c r="I30" i="2"/>
  <c r="I18" i="3" l="1"/>
  <c r="H18" i="3"/>
  <c r="G18" i="3"/>
  <c r="F18" i="3"/>
  <c r="E18" i="3"/>
  <c r="D18" i="3"/>
  <c r="I16" i="3"/>
  <c r="H16" i="3"/>
  <c r="G16" i="3"/>
  <c r="F16" i="3"/>
  <c r="E16" i="3"/>
  <c r="D16" i="3"/>
  <c r="D34" i="4" l="1"/>
  <c r="D33" i="4"/>
  <c r="F32" i="4"/>
  <c r="G32" i="4" s="1"/>
  <c r="H32" i="4" s="1"/>
  <c r="I32" i="4" s="1"/>
  <c r="J32" i="4" s="1"/>
  <c r="D15" i="3"/>
  <c r="C15" i="3"/>
  <c r="J34" i="4"/>
  <c r="I34" i="4"/>
  <c r="H34" i="4"/>
  <c r="G34" i="4"/>
  <c r="F34" i="4"/>
  <c r="E34" i="4"/>
  <c r="D25" i="2"/>
  <c r="C25" i="2"/>
  <c r="F26" i="4"/>
  <c r="G26" i="4" s="1"/>
  <c r="H26" i="4" s="1"/>
  <c r="I26" i="4" s="1"/>
  <c r="J26" i="4" s="1"/>
  <c r="D40" i="4"/>
  <c r="D39" i="4"/>
  <c r="F38" i="4"/>
  <c r="G38" i="4" s="1"/>
  <c r="H38" i="4" s="1"/>
  <c r="I38" i="4" s="1"/>
  <c r="J38" i="4" s="1"/>
  <c r="F21" i="4"/>
  <c r="G21" i="4" s="1"/>
  <c r="H21" i="4" s="1"/>
  <c r="I21" i="4" s="1"/>
  <c r="J21" i="4" s="1"/>
  <c r="F15" i="4"/>
  <c r="G15" i="4" s="1"/>
  <c r="H15" i="4" s="1"/>
  <c r="I15" i="4" s="1"/>
  <c r="J15" i="4" s="1"/>
  <c r="G23" i="3"/>
  <c r="H40" i="4" s="1"/>
  <c r="I22" i="3"/>
  <c r="I23" i="3" s="1"/>
  <c r="J40" i="4" s="1"/>
  <c r="H22" i="3"/>
  <c r="H23" i="3" s="1"/>
  <c r="I40" i="4" s="1"/>
  <c r="G22" i="3"/>
  <c r="F22" i="3"/>
  <c r="F23" i="3" s="1"/>
  <c r="G40" i="4" s="1"/>
  <c r="E22" i="3"/>
  <c r="E23" i="3" s="1"/>
  <c r="F40" i="4" s="1"/>
  <c r="D22" i="3"/>
  <c r="D23" i="3" s="1"/>
  <c r="E40" i="4" s="1"/>
  <c r="D27" i="3"/>
  <c r="C8" i="3"/>
  <c r="D17" i="4" s="1"/>
  <c r="I27" i="3"/>
  <c r="I28" i="3" s="1"/>
  <c r="H27" i="3"/>
  <c r="H28" i="3" s="1"/>
  <c r="G27" i="3"/>
  <c r="F27" i="3"/>
  <c r="F28" i="3" s="1"/>
  <c r="E27" i="3"/>
  <c r="E28" i="3" s="1"/>
  <c r="D28" i="3"/>
  <c r="D21" i="3"/>
  <c r="C21" i="3"/>
  <c r="C26" i="3" s="1"/>
  <c r="C12" i="3"/>
  <c r="D28" i="4" s="1"/>
  <c r="D10" i="3"/>
  <c r="E6" i="3"/>
  <c r="E21" i="3" s="1"/>
  <c r="E15" i="3" l="1"/>
  <c r="D35" i="4"/>
  <c r="D41" i="4"/>
  <c r="F6" i="3"/>
  <c r="F15" i="3" s="1"/>
  <c r="D7" i="3"/>
  <c r="D8" i="3" s="1"/>
  <c r="E17" i="4" s="1"/>
  <c r="G28" i="3"/>
  <c r="E10" i="3"/>
  <c r="E7" i="3" l="1"/>
  <c r="E8" i="3" s="1"/>
  <c r="F17" i="4" s="1"/>
  <c r="G6" i="3"/>
  <c r="G15" i="3" s="1"/>
  <c r="F21" i="3"/>
  <c r="F10" i="3"/>
  <c r="D11" i="3"/>
  <c r="D12" i="3" s="1"/>
  <c r="E28" i="4" s="1"/>
  <c r="E11" i="3" l="1"/>
  <c r="E12" i="3" s="1"/>
  <c r="F28" i="4" s="1"/>
  <c r="G10" i="3"/>
  <c r="G21" i="3"/>
  <c r="H6" i="3"/>
  <c r="H15" i="3" s="1"/>
  <c r="F7" i="3"/>
  <c r="F8" i="3" s="1"/>
  <c r="G17" i="4" s="1"/>
  <c r="F11" i="3" l="1"/>
  <c r="F12" i="3" s="1"/>
  <c r="G28" i="4" s="1"/>
  <c r="I6" i="3"/>
  <c r="H21" i="3"/>
  <c r="G7" i="3"/>
  <c r="G8" i="3" s="1"/>
  <c r="H17" i="4" s="1"/>
  <c r="H10" i="3"/>
  <c r="I21" i="3" l="1"/>
  <c r="I15" i="3"/>
  <c r="G11" i="3"/>
  <c r="I10" i="3"/>
  <c r="H7" i="3"/>
  <c r="H8" i="3" s="1"/>
  <c r="I17" i="4" s="1"/>
  <c r="H11" i="3" l="1"/>
  <c r="G12" i="3"/>
  <c r="H28" i="4" s="1"/>
  <c r="I7" i="3"/>
  <c r="I8" i="3" s="1"/>
  <c r="J17" i="4" s="1"/>
  <c r="I11" i="3" l="1"/>
  <c r="I12" i="3" s="1"/>
  <c r="J28" i="4" s="1"/>
  <c r="H12" i="3"/>
  <c r="I28" i="4" s="1"/>
  <c r="E10" i="2" l="1"/>
  <c r="I40" i="2"/>
  <c r="H40" i="2"/>
  <c r="G40" i="2"/>
  <c r="F40" i="2"/>
  <c r="E40" i="2"/>
  <c r="D40" i="2"/>
  <c r="C33" i="2"/>
  <c r="C39" i="2" s="1"/>
  <c r="F10" i="2" l="1"/>
  <c r="E25" i="2"/>
  <c r="E41" i="2"/>
  <c r="D16" i="2"/>
  <c r="G41" i="2"/>
  <c r="F16" i="2"/>
  <c r="I41" i="2"/>
  <c r="H16" i="2"/>
  <c r="F41" i="2"/>
  <c r="E16" i="2"/>
  <c r="D41" i="2"/>
  <c r="D12" i="2"/>
  <c r="E12" i="2" s="1"/>
  <c r="F12" i="2" s="1"/>
  <c r="G12" i="2" s="1"/>
  <c r="H12" i="2" s="1"/>
  <c r="I12" i="2" s="1"/>
  <c r="C16" i="2"/>
  <c r="C13" i="2"/>
  <c r="H41" i="2"/>
  <c r="G16" i="2"/>
  <c r="F27" i="2" l="1"/>
  <c r="F29" i="2" s="1"/>
  <c r="I27" i="2"/>
  <c r="I29" i="2" s="1"/>
  <c r="E27" i="2"/>
  <c r="E29" i="2" s="1"/>
  <c r="H27" i="2"/>
  <c r="H29" i="2" s="1"/>
  <c r="D29" i="2"/>
  <c r="G27" i="2"/>
  <c r="G29" i="2" s="1"/>
  <c r="G10" i="2"/>
  <c r="F25" i="2"/>
  <c r="G35" i="4" l="1"/>
  <c r="D30" i="2"/>
  <c r="E35" i="4"/>
  <c r="H35" i="4"/>
  <c r="F35" i="4"/>
  <c r="J35" i="4"/>
  <c r="H10" i="2"/>
  <c r="G25" i="2"/>
  <c r="I35" i="4" l="1"/>
  <c r="I10" i="2"/>
  <c r="I25" i="2" s="1"/>
  <c r="H25" i="2"/>
  <c r="D20" i="2" l="1"/>
  <c r="E20" i="2" s="1"/>
  <c r="F20" i="2" s="1"/>
  <c r="G20" i="2" s="1"/>
  <c r="H20" i="2" s="1"/>
  <c r="I20" i="2" s="1"/>
  <c r="D33" i="2"/>
  <c r="D39" i="2" s="1"/>
  <c r="C22" i="2"/>
  <c r="D27" i="4" s="1"/>
  <c r="D29" i="4" s="1"/>
  <c r="F17" i="2" l="1"/>
  <c r="E17" i="2"/>
  <c r="C17" i="2"/>
  <c r="G17" i="2"/>
  <c r="D17" i="2"/>
  <c r="E33" i="2"/>
  <c r="E39" i="2" s="1"/>
  <c r="F35" i="2" l="1"/>
  <c r="H17" i="2"/>
  <c r="I35" i="2" s="1"/>
  <c r="D35" i="2"/>
  <c r="E35" i="2"/>
  <c r="G35" i="2"/>
  <c r="I34" i="2"/>
  <c r="H34" i="2"/>
  <c r="D34" i="2"/>
  <c r="D13" i="2" s="1"/>
  <c r="E34" i="2"/>
  <c r="G34" i="2"/>
  <c r="F34" i="2"/>
  <c r="F36" i="2" s="1"/>
  <c r="G39" i="4" s="1"/>
  <c r="G41" i="4" s="1"/>
  <c r="E18" i="2"/>
  <c r="F22" i="4" s="1"/>
  <c r="F24" i="4" s="1"/>
  <c r="F33" i="2"/>
  <c r="F39" i="2" s="1"/>
  <c r="D18" i="2"/>
  <c r="E22" i="4" s="1"/>
  <c r="E24" i="4" s="1"/>
  <c r="F18" i="2"/>
  <c r="G22" i="4" s="1"/>
  <c r="G24" i="4" s="1"/>
  <c r="I36" i="2" l="1"/>
  <c r="J39" i="4" s="1"/>
  <c r="J41" i="4" s="1"/>
  <c r="H35" i="2"/>
  <c r="H36" i="2" s="1"/>
  <c r="I39" i="4" s="1"/>
  <c r="I41" i="4" s="1"/>
  <c r="G36" i="2"/>
  <c r="H39" i="4" s="1"/>
  <c r="H41" i="4" s="1"/>
  <c r="E13" i="2"/>
  <c r="F13" i="2" s="1"/>
  <c r="G13" i="2" s="1"/>
  <c r="H13" i="2" s="1"/>
  <c r="I13" i="2" s="1"/>
  <c r="E36" i="2"/>
  <c r="F39" i="4" s="1"/>
  <c r="F41" i="4" s="1"/>
  <c r="D36" i="2"/>
  <c r="C18" i="2"/>
  <c r="D22" i="4" s="1"/>
  <c r="D24" i="4" s="1"/>
  <c r="G18" i="2"/>
  <c r="H22" i="4" s="1"/>
  <c r="H24" i="4" s="1"/>
  <c r="G33" i="2"/>
  <c r="G39" i="2" s="1"/>
  <c r="C14" i="2"/>
  <c r="D16" i="4" s="1"/>
  <c r="D18" i="4" s="1"/>
  <c r="D21" i="2" l="1"/>
  <c r="D22" i="2" s="1"/>
  <c r="E27" i="4" s="1"/>
  <c r="E29" i="4" s="1"/>
  <c r="E39" i="4"/>
  <c r="E41" i="4" s="1"/>
  <c r="D14" i="2"/>
  <c r="E16" i="4" s="1"/>
  <c r="E18" i="4" s="1"/>
  <c r="I33" i="2"/>
  <c r="I39" i="2" s="1"/>
  <c r="H33" i="2"/>
  <c r="H39" i="2" s="1"/>
  <c r="H18" i="2"/>
  <c r="I22" i="4" s="1"/>
  <c r="I24" i="4" s="1"/>
  <c r="I18" i="2"/>
  <c r="J22" i="4" s="1"/>
  <c r="J24" i="4" s="1"/>
  <c r="E21" i="2"/>
  <c r="E22" i="2" l="1"/>
  <c r="F27" i="4" s="1"/>
  <c r="F29" i="4" s="1"/>
  <c r="F21" i="2"/>
  <c r="E14" i="2"/>
  <c r="F16" i="4" s="1"/>
  <c r="F18" i="4" s="1"/>
  <c r="F22" i="2" l="1"/>
  <c r="G27" i="4" s="1"/>
  <c r="G29" i="4" s="1"/>
  <c r="G21" i="2"/>
  <c r="F14" i="2"/>
  <c r="G16" i="4" s="1"/>
  <c r="G18" i="4" s="1"/>
  <c r="G22" i="2" l="1"/>
  <c r="H27" i="4" s="1"/>
  <c r="H29" i="4" s="1"/>
  <c r="H21" i="2"/>
  <c r="G14" i="2"/>
  <c r="H16" i="4" s="1"/>
  <c r="H18" i="4" s="1"/>
  <c r="I14" i="2" l="1"/>
  <c r="J16" i="4" s="1"/>
  <c r="J18" i="4" s="1"/>
  <c r="H14" i="2"/>
  <c r="I16" i="4" s="1"/>
  <c r="I18" i="4" s="1"/>
  <c r="H22" i="2"/>
  <c r="I27" i="4" s="1"/>
  <c r="I29" i="4" s="1"/>
  <c r="I21" i="2"/>
  <c r="I22" i="2" s="1"/>
  <c r="J27" i="4" s="1"/>
  <c r="J29" i="4" s="1"/>
</calcChain>
</file>

<file path=xl/sharedStrings.xml><?xml version="1.0" encoding="utf-8"?>
<sst xmlns="http://schemas.openxmlformats.org/spreadsheetml/2006/main" count="111" uniqueCount="60">
  <si>
    <t>Capital</t>
  </si>
  <si>
    <t>Leasing rate (%)</t>
  </si>
  <si>
    <t>Maturity (years)</t>
  </si>
  <si>
    <t>Lease payments</t>
  </si>
  <si>
    <t>Payment period</t>
  </si>
  <si>
    <t>Annual</t>
  </si>
  <si>
    <t>Lease Payments</t>
  </si>
  <si>
    <t>Depreciation (right-of-use asset)</t>
  </si>
  <si>
    <t>Lineal</t>
  </si>
  <si>
    <t>Depreciation</t>
  </si>
  <si>
    <t>Cash</t>
  </si>
  <si>
    <t>right-of-use</t>
  </si>
  <si>
    <t>Liability - lease</t>
  </si>
  <si>
    <t>AVP (-) Leases</t>
  </si>
  <si>
    <t>Period</t>
  </si>
  <si>
    <t>Balance Sheet</t>
  </si>
  <si>
    <t>x</t>
  </si>
  <si>
    <t>P&amp;L</t>
  </si>
  <si>
    <r>
      <t xml:space="preserve">Change in APV </t>
    </r>
    <r>
      <rPr>
        <i/>
        <sz val="11"/>
        <color theme="1"/>
        <rFont val="Calibri"/>
        <family val="2"/>
      </rPr>
      <t>(Financial Result)</t>
    </r>
  </si>
  <si>
    <t>Retained Earnings</t>
  </si>
  <si>
    <t>Net Income</t>
  </si>
  <si>
    <t>Cashflow Statement</t>
  </si>
  <si>
    <t>Lease expense</t>
  </si>
  <si>
    <t>IFRS 16 Accounting</t>
  </si>
  <si>
    <t>IAS 17 Accounting</t>
  </si>
  <si>
    <t>Total Assets</t>
  </si>
  <si>
    <t>Total Liabilities</t>
  </si>
  <si>
    <t>Total Equity</t>
  </si>
  <si>
    <t>Cashflow</t>
  </si>
  <si>
    <t xml:space="preserve"> </t>
  </si>
  <si>
    <r>
      <t>Assets</t>
    </r>
    <r>
      <rPr>
        <vertAlign val="subscript"/>
        <sz val="11"/>
        <color theme="1"/>
        <rFont val="Calibri"/>
        <family val="2"/>
      </rPr>
      <t>IFRS 16</t>
    </r>
  </si>
  <si>
    <r>
      <t>Assets</t>
    </r>
    <r>
      <rPr>
        <vertAlign val="subscript"/>
        <sz val="11"/>
        <color theme="1"/>
        <rFont val="Calibri"/>
        <family val="2"/>
      </rPr>
      <t>IAS 17</t>
    </r>
  </si>
  <si>
    <t>Difference in Total Assets</t>
  </si>
  <si>
    <t>Total Difference</t>
  </si>
  <si>
    <t>Difference in Total Liablities</t>
  </si>
  <si>
    <r>
      <t>Liabilities</t>
    </r>
    <r>
      <rPr>
        <vertAlign val="subscript"/>
        <sz val="11"/>
        <color theme="1"/>
        <rFont val="Calibri"/>
        <family val="2"/>
      </rPr>
      <t>IFRS 16</t>
    </r>
  </si>
  <si>
    <r>
      <t>Liabilities</t>
    </r>
    <r>
      <rPr>
        <vertAlign val="subscript"/>
        <sz val="11"/>
        <color theme="1"/>
        <rFont val="Calibri"/>
        <family val="2"/>
      </rPr>
      <t>IAS 17</t>
    </r>
  </si>
  <si>
    <t>Difference in Net Income</t>
  </si>
  <si>
    <r>
      <rPr>
        <sz val="11"/>
        <color theme="1"/>
        <rFont val="Calibri"/>
        <family val="2"/>
      </rPr>
      <t>Net Income</t>
    </r>
    <r>
      <rPr>
        <vertAlign val="subscript"/>
        <sz val="11"/>
        <color theme="1"/>
        <rFont val="Calibri"/>
        <family val="2"/>
      </rPr>
      <t>IFRS 16</t>
    </r>
  </si>
  <si>
    <r>
      <t>Net Income</t>
    </r>
    <r>
      <rPr>
        <vertAlign val="subscript"/>
        <sz val="11"/>
        <color theme="1"/>
        <rFont val="Calibri"/>
        <family val="2"/>
      </rPr>
      <t>IAS 17</t>
    </r>
  </si>
  <si>
    <t>Difference in Total Equity</t>
  </si>
  <si>
    <r>
      <rPr>
        <sz val="11"/>
        <color theme="1"/>
        <rFont val="Calibri"/>
        <family val="2"/>
      </rPr>
      <t>Total Equity</t>
    </r>
    <r>
      <rPr>
        <vertAlign val="subscript"/>
        <sz val="11"/>
        <color theme="1"/>
        <rFont val="Calibri"/>
        <family val="2"/>
      </rPr>
      <t>IFRS 16</t>
    </r>
  </si>
  <si>
    <r>
      <t>Total Equity</t>
    </r>
    <r>
      <rPr>
        <vertAlign val="subscript"/>
        <sz val="11"/>
        <color theme="1"/>
        <rFont val="Calibri"/>
        <family val="2"/>
      </rPr>
      <t>IAS 17</t>
    </r>
  </si>
  <si>
    <t>In January 2016, the International Accounting Standards Board (IASB) amended IAS 17 Leases, to be effectively implemented as of January 2019</t>
  </si>
  <si>
    <t xml:space="preserve">The previous lease accounting focused on identifying when a lease arrangement was, pursuant of its terms, equivalent to the purchase of the underlying asset. If that was the case, the agreement was treated as </t>
  </si>
  <si>
    <t>financial lease and booked accordingly. Otherwise, it was deemed as an operating lease and remained off-balance sheet</t>
  </si>
  <si>
    <t>Under the new standard, the agreements must be capitalized by recognizing the present value of the lease payments. At the same time, a financial obligation must also be registered</t>
  </si>
  <si>
    <t>The direct financial effects of fully applying IFRS 16 are as follows:</t>
  </si>
  <si>
    <t xml:space="preserve">          Increase in both assets and liabilities by the present value of projected lease payments. As time goes by, the difference decrease as the PV decreases. At maturity, there is no difference</t>
  </si>
  <si>
    <t>EBTIDA</t>
  </si>
  <si>
    <t>Difference in EBITDA</t>
  </si>
  <si>
    <r>
      <rPr>
        <sz val="11"/>
        <color theme="1"/>
        <rFont val="Calibri"/>
        <family val="2"/>
      </rPr>
      <t>EBITDA</t>
    </r>
    <r>
      <rPr>
        <vertAlign val="subscript"/>
        <sz val="11"/>
        <color theme="1"/>
        <rFont val="Calibri"/>
        <family val="2"/>
      </rPr>
      <t>IFRS 16</t>
    </r>
  </si>
  <si>
    <r>
      <t>EBITDA</t>
    </r>
    <r>
      <rPr>
        <vertAlign val="subscript"/>
        <sz val="11"/>
        <color theme="1"/>
        <rFont val="Calibri"/>
        <family val="2"/>
      </rPr>
      <t>IAS 17</t>
    </r>
  </si>
  <si>
    <t xml:space="preserve">          Net income is lower during the "first half" of the contract and higher during the "second half" (fully compensating the first half). See graph below</t>
  </si>
  <si>
    <t xml:space="preserve">          EBITDA increases (leasing expenses are now depreciation). However, As a way to maintain the proxy cash nature of the metric, we decided to include the depreciation expenses stemming from the </t>
  </si>
  <si>
    <t xml:space="preserve">          capitalization of the lease payments in the calculation of Adj. EBITDA</t>
  </si>
  <si>
    <t xml:space="preserve">          The difference in total equity equals the accumulated difference in net income</t>
  </si>
  <si>
    <t>Summary - IFRS 16 vs. IAS 17</t>
  </si>
  <si>
    <t>Operating Result</t>
  </si>
  <si>
    <t>Adj. EBITDA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</si>
</sst>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_-;\-* #,##0_-;_-* &quot;-&quot;??_-;_-@_-"/>
    <numFmt numFmtId="165" formatCode="#,##0_ ;\-#,##0\ "/>
    <numFmt numFmtId="166" formatCode="0;\(0\)"/>
    <numFmt numFmtId="167" formatCode="\-"/>
    <numFmt numFmtId="168" formatCode="#,##0;\(#,##0\)"/>
    <numFmt numFmtId="169" formatCode="#,##0.000000000000_ ;\-#,##0.000000000000\ "/>
  </numFmts>
  <fonts count="11"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20"/>
      <color rgb="FF005837"/>
      <name val="Calibri"/>
      <family val="2"/>
      <scheme val="minor"/>
    </font>
    <font>
      <b/>
      <i/>
      <sz val="11"/>
      <color rgb="FF005837"/>
      <name val="Calibri"/>
      <family val="2"/>
      <scheme val="minor"/>
    </font>
    <font>
      <b/>
      <sz val="11"/>
      <color rgb="FF005837"/>
      <name val="Calibri"/>
      <family val="2"/>
      <scheme val="minor"/>
    </font>
    <font>
      <b/>
      <sz val="11"/>
      <color rgb="FFC00000"/>
      <name val="Calibri"/>
      <family val="2"/>
      <scheme val="minor"/>
    </font>
    <font>
      <i/>
      <sz val="11"/>
      <color theme="1"/>
      <name val="Calibri"/>
      <family val="2"/>
    </font>
    <font>
      <vertAlign val="subscript"/>
      <sz val="11"/>
      <color theme="1"/>
      <name val="Calibri"/>
      <family val="2"/>
    </font>
    <font>
      <sz val="11"/>
      <color theme="1"/>
      <name val="Calibri"/>
      <family val="2"/>
    </font>
  </fonts>
  <fills count="3">
    <fill>
      <patternFill patternType="none"/>
    </fill>
    <fill>
      <patternFill patternType="gray125"/>
    </fill>
    <fill>
      <patternFill patternType="solid">
        <fgColor rgb="FFFFFFCC"/>
        <bgColor indexed="64"/>
      </patternFill>
    </fill>
  </fills>
  <borders count="14">
    <border>
      <left/>
      <right/>
      <top/>
      <bottom/>
      <diagonal/>
    </border>
    <border>
      <left/>
      <right/>
      <top/>
      <bottom style="medium">
        <color rgb="FF005837"/>
      </bottom>
      <diagonal/>
    </border>
    <border>
      <left/>
      <right/>
      <top/>
      <bottom style="thin">
        <color rgb="FF005837"/>
      </bottom>
      <diagonal/>
    </border>
    <border>
      <left/>
      <right/>
      <top style="dashed">
        <color rgb="FF005837"/>
      </top>
      <bottom style="thin">
        <color rgb="FF005837"/>
      </bottom>
      <diagonal/>
    </border>
    <border>
      <left/>
      <right/>
      <top style="thin">
        <color rgb="FF005837"/>
      </top>
      <bottom style="thin">
        <color rgb="FF005837"/>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style="dashed">
        <color auto="1"/>
      </left>
      <right/>
      <top style="dashed">
        <color auto="1"/>
      </top>
      <bottom style="dashed">
        <color auto="1"/>
      </bottom>
      <diagonal/>
    </border>
    <border>
      <left/>
      <right style="dashed">
        <color auto="1"/>
      </right>
      <top style="dashed">
        <color auto="1"/>
      </top>
      <bottom style="dashed">
        <color auto="1"/>
      </bottom>
      <diagonal/>
    </border>
    <border>
      <left/>
      <right/>
      <top style="dashed">
        <color rgb="FF005837"/>
      </top>
      <bottom/>
      <diagonal/>
    </border>
  </borders>
  <cellStyleXfs count="2">
    <xf numFmtId="0" fontId="0" fillId="0" borderId="0"/>
    <xf numFmtId="43" fontId="1" fillId="0" borderId="0" applyFont="0" applyFill="0" applyBorder="0" applyAlignment="0" applyProtection="0"/>
  </cellStyleXfs>
  <cellXfs count="50">
    <xf numFmtId="0" fontId="0" fillId="0" borderId="0" xfId="0"/>
    <xf numFmtId="164" fontId="0" fillId="0" borderId="0" xfId="0" applyNumberFormat="1"/>
    <xf numFmtId="0" fontId="0" fillId="0" borderId="0" xfId="0" applyAlignment="1">
      <alignment horizontal="center"/>
    </xf>
    <xf numFmtId="0" fontId="3" fillId="0" borderId="0" xfId="0" applyFont="1" applyAlignment="1">
      <alignment horizontal="center"/>
    </xf>
    <xf numFmtId="1" fontId="0" fillId="0" borderId="0" xfId="0" applyNumberFormat="1" applyAlignment="1">
      <alignment horizontal="center"/>
    </xf>
    <xf numFmtId="0" fontId="0" fillId="0" borderId="0" xfId="0" applyFont="1"/>
    <xf numFmtId="166" fontId="0" fillId="0" borderId="0" xfId="0" applyNumberFormat="1" applyFont="1" applyAlignment="1">
      <alignment horizontal="center"/>
    </xf>
    <xf numFmtId="164" fontId="0" fillId="0" borderId="0" xfId="1" applyNumberFormat="1" applyFont="1" applyAlignment="1">
      <alignment horizontal="center"/>
    </xf>
    <xf numFmtId="164" fontId="2" fillId="0" borderId="0" xfId="1" applyNumberFormat="1" applyFont="1" applyAlignment="1">
      <alignment horizontal="center"/>
    </xf>
    <xf numFmtId="0" fontId="0" fillId="0" borderId="1" xfId="0" applyBorder="1"/>
    <xf numFmtId="0" fontId="4" fillId="0" borderId="1" xfId="0" applyFont="1" applyBorder="1"/>
    <xf numFmtId="166" fontId="0" fillId="0" borderId="0" xfId="0" applyNumberFormat="1" applyAlignment="1">
      <alignment horizontal="center"/>
    </xf>
    <xf numFmtId="0" fontId="5" fillId="0" borderId="0" xfId="0" applyFont="1" applyBorder="1" applyAlignment="1">
      <alignment horizontal="centerContinuous"/>
    </xf>
    <xf numFmtId="166" fontId="0" fillId="0" borderId="0" xfId="0" applyNumberFormat="1" applyBorder="1" applyAlignment="1">
      <alignment horizontal="centerContinuous"/>
    </xf>
    <xf numFmtId="0" fontId="0" fillId="0" borderId="0" xfId="0" applyBorder="1" applyAlignment="1">
      <alignment horizontal="centerContinuous"/>
    </xf>
    <xf numFmtId="1" fontId="0" fillId="0" borderId="0" xfId="1" applyNumberFormat="1" applyFont="1" applyAlignment="1">
      <alignment horizontal="center"/>
    </xf>
    <xf numFmtId="167" fontId="0" fillId="0" borderId="0" xfId="1" applyNumberFormat="1" applyFont="1" applyAlignment="1">
      <alignment horizontal="center"/>
    </xf>
    <xf numFmtId="43" fontId="0" fillId="0" borderId="0" xfId="0" applyNumberFormat="1"/>
    <xf numFmtId="0" fontId="5" fillId="0" borderId="2" xfId="0" applyFont="1" applyBorder="1"/>
    <xf numFmtId="0" fontId="6" fillId="0" borderId="3" xfId="0" applyFont="1" applyBorder="1" applyAlignment="1">
      <alignment horizontal="center"/>
    </xf>
    <xf numFmtId="0" fontId="5" fillId="0" borderId="3" xfId="0" applyFont="1" applyBorder="1" applyAlignment="1">
      <alignment horizontal="center"/>
    </xf>
    <xf numFmtId="0" fontId="7" fillId="0" borderId="0" xfId="0" applyFont="1"/>
    <xf numFmtId="0" fontId="6" fillId="0" borderId="4" xfId="0" applyFont="1" applyBorder="1"/>
    <xf numFmtId="165" fontId="6" fillId="0" borderId="4" xfId="1" applyNumberFormat="1" applyFont="1" applyBorder="1" applyAlignment="1">
      <alignment horizontal="center"/>
    </xf>
    <xf numFmtId="167" fontId="6" fillId="0" borderId="4" xfId="1" applyNumberFormat="1" applyFont="1" applyBorder="1" applyAlignment="1">
      <alignment horizontal="center"/>
    </xf>
    <xf numFmtId="3" fontId="0" fillId="0" borderId="0" xfId="1" applyNumberFormat="1" applyFont="1" applyAlignment="1">
      <alignment horizontal="center"/>
    </xf>
    <xf numFmtId="3" fontId="6" fillId="0" borderId="4" xfId="1" applyNumberFormat="1" applyFont="1" applyBorder="1" applyAlignment="1">
      <alignment horizontal="center"/>
    </xf>
    <xf numFmtId="3" fontId="0" fillId="0" borderId="0" xfId="0" applyNumberFormat="1" applyAlignment="1">
      <alignment horizontal="center"/>
    </xf>
    <xf numFmtId="3" fontId="0" fillId="0" borderId="0" xfId="0" applyNumberFormat="1" applyFont="1" applyAlignment="1">
      <alignment horizontal="center"/>
    </xf>
    <xf numFmtId="168" fontId="6" fillId="0" borderId="4" xfId="1" applyNumberFormat="1" applyFont="1" applyBorder="1" applyAlignment="1">
      <alignment horizontal="center"/>
    </xf>
    <xf numFmtId="169" fontId="0" fillId="0" borderId="0" xfId="0" applyNumberFormat="1"/>
    <xf numFmtId="167" fontId="0" fillId="0" borderId="0" xfId="0" applyNumberFormat="1" applyAlignment="1">
      <alignment horizontal="center"/>
    </xf>
    <xf numFmtId="0" fontId="3" fillId="2" borderId="5" xfId="0" applyFont="1" applyFill="1" applyBorder="1"/>
    <xf numFmtId="9" fontId="3" fillId="2" borderId="6" xfId="0" applyNumberFormat="1" applyFont="1" applyFill="1" applyBorder="1" applyAlignment="1">
      <alignment horizontal="center"/>
    </xf>
    <xf numFmtId="0" fontId="3" fillId="2" borderId="7" xfId="0" applyFont="1" applyFill="1" applyBorder="1"/>
    <xf numFmtId="0" fontId="3" fillId="2" borderId="8" xfId="0" applyFont="1" applyFill="1" applyBorder="1" applyAlignment="1">
      <alignment horizontal="center"/>
    </xf>
    <xf numFmtId="0" fontId="3" fillId="2" borderId="9" xfId="0" applyFont="1" applyFill="1" applyBorder="1"/>
    <xf numFmtId="0" fontId="3" fillId="2" borderId="10" xfId="0" applyFont="1" applyFill="1" applyBorder="1" applyAlignment="1">
      <alignment horizontal="center"/>
    </xf>
    <xf numFmtId="0" fontId="9" fillId="0" borderId="0" xfId="0" applyFont="1"/>
    <xf numFmtId="166" fontId="6" fillId="0" borderId="4" xfId="1" applyNumberFormat="1" applyFont="1" applyBorder="1" applyAlignment="1">
      <alignment horizontal="center"/>
    </xf>
    <xf numFmtId="0" fontId="3" fillId="2" borderId="11" xfId="0" applyFont="1" applyFill="1" applyBorder="1"/>
    <xf numFmtId="0" fontId="3" fillId="2" borderId="12" xfId="0" applyFont="1" applyFill="1" applyBorder="1" applyAlignment="1">
      <alignment horizontal="center"/>
    </xf>
    <xf numFmtId="165" fontId="0" fillId="0" borderId="0" xfId="0" applyNumberFormat="1"/>
    <xf numFmtId="0" fontId="6" fillId="0" borderId="0" xfId="0" applyFont="1" applyBorder="1" applyAlignment="1">
      <alignment horizontal="center"/>
    </xf>
    <xf numFmtId="0" fontId="6" fillId="0" borderId="13" xfId="0" applyFont="1" applyBorder="1"/>
    <xf numFmtId="3" fontId="6" fillId="0" borderId="13" xfId="1" applyNumberFormat="1" applyFont="1" applyBorder="1" applyAlignment="1">
      <alignment horizontal="center"/>
    </xf>
    <xf numFmtId="168" fontId="6" fillId="0" borderId="13" xfId="1" applyNumberFormat="1" applyFont="1" applyBorder="1" applyAlignment="1">
      <alignment horizontal="center"/>
    </xf>
    <xf numFmtId="0" fontId="6" fillId="0" borderId="0" xfId="0" applyFont="1" applyBorder="1"/>
    <xf numFmtId="3" fontId="6" fillId="0" borderId="0" xfId="1" applyNumberFormat="1" applyFont="1" applyBorder="1" applyAlignment="1">
      <alignment horizontal="center"/>
    </xf>
    <xf numFmtId="168" fontId="6" fillId="0" borderId="0" xfId="1" applyNumberFormat="1" applyFont="1" applyBorder="1" applyAlignment="1">
      <alignment horizontal="center"/>
    </xf>
  </cellXfs>
  <cellStyles count="2">
    <cellStyle name="Millares" xfId="1" builtinId="3"/>
    <cellStyle name="Normal" xfId="0" builtinId="0"/>
  </cellStyles>
  <dxfs count="0"/>
  <tableStyles count="0" defaultTableStyle="TableStyleMedium2" defaultPivotStyle="PivotStyleLight16"/>
  <colors>
    <mruColors>
      <color rgb="FF898D99"/>
      <color rgb="FF00583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90744469080869"/>
          <c:y val="0.25741475339279696"/>
          <c:w val="0.86511195932597762"/>
          <c:h val="0.69057260758609817"/>
        </c:manualLayout>
      </c:layout>
      <c:lineChart>
        <c:grouping val="standard"/>
        <c:varyColors val="0"/>
        <c:ser>
          <c:idx val="0"/>
          <c:order val="0"/>
          <c:tx>
            <c:strRef>
              <c:f>Summary!$C$39</c:f>
              <c:strCache>
                <c:ptCount val="1"/>
                <c:pt idx="0">
                  <c:v>Net IncomeIFRS 16</c:v>
                </c:pt>
              </c:strCache>
            </c:strRef>
          </c:tx>
          <c:spPr>
            <a:ln w="28575" cap="rnd">
              <a:solidFill>
                <a:srgbClr val="C00000"/>
              </a:solidFill>
              <a:round/>
            </a:ln>
            <a:effectLst/>
          </c:spPr>
          <c:marker>
            <c:symbol val="none"/>
          </c:marker>
          <c:cat>
            <c:numRef>
              <c:f>Summary!$E$38:$J$38</c:f>
              <c:numCache>
                <c:formatCode>General</c:formatCode>
                <c:ptCount val="6"/>
                <c:pt idx="0">
                  <c:v>1</c:v>
                </c:pt>
                <c:pt idx="1">
                  <c:v>2</c:v>
                </c:pt>
                <c:pt idx="2">
                  <c:v>3</c:v>
                </c:pt>
                <c:pt idx="3">
                  <c:v>4</c:v>
                </c:pt>
                <c:pt idx="4">
                  <c:v>5</c:v>
                </c:pt>
                <c:pt idx="5">
                  <c:v>6</c:v>
                </c:pt>
              </c:numCache>
            </c:numRef>
          </c:cat>
          <c:val>
            <c:numRef>
              <c:f>'IFRS 16'!$D$36:$I$36</c:f>
              <c:numCache>
                <c:formatCode>#,##0;\(#,##0\)</c:formatCode>
                <c:ptCount val="6"/>
                <c:pt idx="0">
                  <c:v>-116.14</c:v>
                </c:pt>
                <c:pt idx="1">
                  <c:v>-110.5</c:v>
                </c:pt>
                <c:pt idx="2">
                  <c:v>-104.29</c:v>
                </c:pt>
                <c:pt idx="3">
                  <c:v>-97.45</c:v>
                </c:pt>
                <c:pt idx="4">
                  <c:v>-89.95</c:v>
                </c:pt>
                <c:pt idx="5">
                  <c:v>-81.680000000000007</c:v>
                </c:pt>
              </c:numCache>
            </c:numRef>
          </c:val>
          <c:smooth val="0"/>
        </c:ser>
        <c:ser>
          <c:idx val="1"/>
          <c:order val="1"/>
          <c:tx>
            <c:strRef>
              <c:f>Summary!$C$40</c:f>
              <c:strCache>
                <c:ptCount val="1"/>
                <c:pt idx="0">
                  <c:v>Net IncomeIAS 17</c:v>
                </c:pt>
              </c:strCache>
            </c:strRef>
          </c:tx>
          <c:spPr>
            <a:ln w="28575" cap="rnd">
              <a:solidFill>
                <a:srgbClr val="005837"/>
              </a:solidFill>
              <a:round/>
            </a:ln>
            <a:effectLst/>
          </c:spPr>
          <c:marker>
            <c:symbol val="none"/>
          </c:marker>
          <c:cat>
            <c:numRef>
              <c:f>Summary!$E$38:$J$38</c:f>
              <c:numCache>
                <c:formatCode>General</c:formatCode>
                <c:ptCount val="6"/>
                <c:pt idx="0">
                  <c:v>1</c:v>
                </c:pt>
                <c:pt idx="1">
                  <c:v>2</c:v>
                </c:pt>
                <c:pt idx="2">
                  <c:v>3</c:v>
                </c:pt>
                <c:pt idx="3">
                  <c:v>4</c:v>
                </c:pt>
                <c:pt idx="4">
                  <c:v>5</c:v>
                </c:pt>
                <c:pt idx="5">
                  <c:v>6</c:v>
                </c:pt>
              </c:numCache>
            </c:numRef>
          </c:cat>
          <c:val>
            <c:numRef>
              <c:f>'IAS 17'!$D$23:$I$23</c:f>
              <c:numCache>
                <c:formatCode>#,##0;\(#,##0\)</c:formatCode>
                <c:ptCount val="6"/>
                <c:pt idx="0">
                  <c:v>-100</c:v>
                </c:pt>
                <c:pt idx="1">
                  <c:v>-100</c:v>
                </c:pt>
                <c:pt idx="2">
                  <c:v>-100</c:v>
                </c:pt>
                <c:pt idx="3">
                  <c:v>-100</c:v>
                </c:pt>
                <c:pt idx="4">
                  <c:v>-100</c:v>
                </c:pt>
                <c:pt idx="5">
                  <c:v>-100</c:v>
                </c:pt>
              </c:numCache>
            </c:numRef>
          </c:val>
          <c:smooth val="0"/>
        </c:ser>
        <c:dLbls>
          <c:showLegendKey val="0"/>
          <c:showVal val="0"/>
          <c:showCatName val="0"/>
          <c:showSerName val="0"/>
          <c:showPercent val="0"/>
          <c:showBubbleSize val="0"/>
        </c:dLbls>
        <c:smooth val="0"/>
        <c:axId val="308457672"/>
        <c:axId val="308454144"/>
      </c:lineChart>
      <c:catAx>
        <c:axId val="308457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8454144"/>
        <c:crosses val="autoZero"/>
        <c:auto val="1"/>
        <c:lblAlgn val="ctr"/>
        <c:lblOffset val="100"/>
        <c:noMultiLvlLbl val="0"/>
      </c:catAx>
      <c:valAx>
        <c:axId val="308454144"/>
        <c:scaling>
          <c:orientation val="minMax"/>
          <c:max val="-80"/>
          <c:min val="-120"/>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8457672"/>
        <c:crosses val="autoZero"/>
        <c:crossBetween val="between"/>
      </c:valAx>
      <c:spPr>
        <a:noFill/>
        <a:ln>
          <a:noFill/>
        </a:ln>
        <a:effectLst/>
      </c:spPr>
    </c:plotArea>
    <c:plotVisOnly val="1"/>
    <c:dispBlanksAs val="gap"/>
    <c:showDLblsOverMax val="0"/>
  </c:chart>
  <c:spPr>
    <a:noFill/>
    <a:ln w="15875" cap="flat" cmpd="sng" algn="ctr">
      <a:solidFill>
        <a:srgbClr val="005837"/>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634999</xdr:colOff>
      <xdr:row>14</xdr:row>
      <xdr:rowOff>95251</xdr:rowOff>
    </xdr:from>
    <xdr:to>
      <xdr:col>9</xdr:col>
      <xdr:colOff>714374</xdr:colOff>
      <xdr:row>19</xdr:row>
      <xdr:rowOff>158751</xdr:rowOff>
    </xdr:to>
    <xdr:sp macro="" textlink="">
      <xdr:nvSpPr>
        <xdr:cNvPr id="3" name="CuadroTexto 2"/>
        <xdr:cNvSpPr txBox="1"/>
      </xdr:nvSpPr>
      <xdr:spPr>
        <a:xfrm>
          <a:off x="5206999" y="2762251"/>
          <a:ext cx="2365375" cy="1016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editAs="oneCell">
    <xdr:from>
      <xdr:col>0</xdr:col>
      <xdr:colOff>0</xdr:colOff>
      <xdr:row>0</xdr:row>
      <xdr:rowOff>95250</xdr:rowOff>
    </xdr:from>
    <xdr:to>
      <xdr:col>17</xdr:col>
      <xdr:colOff>395220</xdr:colOff>
      <xdr:row>33</xdr:row>
      <xdr:rowOff>158750</xdr:rowOff>
    </xdr:to>
    <xdr:pic>
      <xdr:nvPicPr>
        <xdr:cNvPr id="2" name="Imagen 1"/>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rcRect t="10934" b="10205"/>
        <a:stretch/>
      </xdr:blipFill>
      <xdr:spPr>
        <a:xfrm>
          <a:off x="0" y="95250"/>
          <a:ext cx="12587220" cy="635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706769</xdr:colOff>
      <xdr:row>34</xdr:row>
      <xdr:rowOff>44823</xdr:rowOff>
    </xdr:from>
    <xdr:to>
      <xdr:col>17</xdr:col>
      <xdr:colOff>370593</xdr:colOff>
      <xdr:row>47</xdr:row>
      <xdr:rowOff>95730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268941</xdr:colOff>
      <xdr:row>36</xdr:row>
      <xdr:rowOff>11210</xdr:rowOff>
    </xdr:from>
    <xdr:to>
      <xdr:col>10</xdr:col>
      <xdr:colOff>697567</xdr:colOff>
      <xdr:row>45</xdr:row>
      <xdr:rowOff>78441</xdr:rowOff>
    </xdr:to>
    <xdr:sp macro="" textlink="">
      <xdr:nvSpPr>
        <xdr:cNvPr id="3" name="Triángulo isósceles 2"/>
        <xdr:cNvSpPr/>
      </xdr:nvSpPr>
      <xdr:spPr>
        <a:xfrm rot="5400000">
          <a:off x="6921035" y="6794969"/>
          <a:ext cx="1848967" cy="428626"/>
        </a:xfrm>
        <a:prstGeom prst="triangle">
          <a:avLst/>
        </a:prstGeom>
        <a:solidFill>
          <a:schemeClr val="accent6">
            <a:lumMod val="60000"/>
            <a:lumOff val="40000"/>
          </a:schemeClr>
        </a:solidFill>
        <a:ln>
          <a:solidFill>
            <a:srgbClr val="004C16"/>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A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13</xdr:col>
      <xdr:colOff>180095</xdr:colOff>
      <xdr:row>34</xdr:row>
      <xdr:rowOff>128066</xdr:rowOff>
    </xdr:from>
    <xdr:to>
      <xdr:col>16</xdr:col>
      <xdr:colOff>329773</xdr:colOff>
      <xdr:row>36</xdr:row>
      <xdr:rowOff>5602</xdr:rowOff>
    </xdr:to>
    <xdr:sp macro="" textlink="">
      <xdr:nvSpPr>
        <xdr:cNvPr id="4" name="CuadroTexto 3"/>
        <xdr:cNvSpPr txBox="1"/>
      </xdr:nvSpPr>
      <xdr:spPr>
        <a:xfrm>
          <a:off x="9828360" y="7030890"/>
          <a:ext cx="2435678" cy="2585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005837"/>
              </a:solidFill>
            </a:rPr>
            <a:t>Difference</a:t>
          </a:r>
          <a:r>
            <a:rPr lang="en-US" sz="1100" b="1" baseline="0">
              <a:solidFill>
                <a:srgbClr val="005837"/>
              </a:solidFill>
            </a:rPr>
            <a:t> in net Income (USMM)</a:t>
          </a:r>
          <a:endParaRPr lang="en-US" sz="1100" b="1">
            <a:solidFill>
              <a:srgbClr val="005837"/>
            </a:solidFill>
          </a:endParaRPr>
        </a:p>
      </xdr:txBody>
    </xdr:sp>
    <xdr:clientData/>
  </xdr:twoCellAnchor>
  <xdr:twoCellAnchor>
    <xdr:from>
      <xdr:col>1</xdr:col>
      <xdr:colOff>22412</xdr:colOff>
      <xdr:row>2</xdr:row>
      <xdr:rowOff>67236</xdr:rowOff>
    </xdr:from>
    <xdr:to>
      <xdr:col>1</xdr:col>
      <xdr:colOff>124215</xdr:colOff>
      <xdr:row>2</xdr:row>
      <xdr:rowOff>149786</xdr:rowOff>
    </xdr:to>
    <xdr:sp macro="" textlink="">
      <xdr:nvSpPr>
        <xdr:cNvPr id="5" name="object 76"/>
        <xdr:cNvSpPr/>
      </xdr:nvSpPr>
      <xdr:spPr>
        <a:xfrm>
          <a:off x="156883" y="605118"/>
          <a:ext cx="101803" cy="82550"/>
        </a:xfrm>
        <a:custGeom>
          <a:avLst/>
          <a:gdLst/>
          <a:ahLst/>
          <a:cxnLst/>
          <a:rect l="l" t="t" r="r" b="b"/>
          <a:pathLst>
            <a:path w="45720" h="82550">
              <a:moveTo>
                <a:pt x="45186" y="42837"/>
              </a:moveTo>
              <a:lnTo>
                <a:pt x="45186" y="39484"/>
              </a:lnTo>
              <a:lnTo>
                <a:pt x="5702" y="0"/>
              </a:lnTo>
              <a:lnTo>
                <a:pt x="0" y="2362"/>
              </a:lnTo>
              <a:lnTo>
                <a:pt x="0" y="79971"/>
              </a:lnTo>
              <a:lnTo>
                <a:pt x="5702" y="82334"/>
              </a:lnTo>
              <a:lnTo>
                <a:pt x="43129" y="44919"/>
              </a:lnTo>
              <a:lnTo>
                <a:pt x="45186" y="42837"/>
              </a:lnTo>
              <a:close/>
            </a:path>
          </a:pathLst>
        </a:custGeom>
        <a:solidFill>
          <a:srgbClr val="309065"/>
        </a:solidFill>
      </xdr:spPr>
      <xdr:txBody>
        <a:bodyPr wrap="square" lIns="0" tIns="0" rIns="0" bIns="0" rtlCol="0"/>
        <a:lstStyle>
          <a:defPPr>
            <a:defRPr lang="es-A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sz="1400">
            <a:solidFill>
              <a:srgbClr val="000000"/>
            </a:solidFill>
          </a:endParaRPr>
        </a:p>
      </xdr:txBody>
    </xdr:sp>
    <xdr:clientData/>
  </xdr:twoCellAnchor>
  <xdr:twoCellAnchor>
    <xdr:from>
      <xdr:col>1</xdr:col>
      <xdr:colOff>29134</xdr:colOff>
      <xdr:row>3</xdr:row>
      <xdr:rowOff>62754</xdr:rowOff>
    </xdr:from>
    <xdr:to>
      <xdr:col>1</xdr:col>
      <xdr:colOff>130937</xdr:colOff>
      <xdr:row>3</xdr:row>
      <xdr:rowOff>145304</xdr:rowOff>
    </xdr:to>
    <xdr:sp macro="" textlink="">
      <xdr:nvSpPr>
        <xdr:cNvPr id="6" name="object 76"/>
        <xdr:cNvSpPr/>
      </xdr:nvSpPr>
      <xdr:spPr>
        <a:xfrm>
          <a:off x="163605" y="791136"/>
          <a:ext cx="101803" cy="82550"/>
        </a:xfrm>
        <a:custGeom>
          <a:avLst/>
          <a:gdLst/>
          <a:ahLst/>
          <a:cxnLst/>
          <a:rect l="l" t="t" r="r" b="b"/>
          <a:pathLst>
            <a:path w="45720" h="82550">
              <a:moveTo>
                <a:pt x="45186" y="42837"/>
              </a:moveTo>
              <a:lnTo>
                <a:pt x="45186" y="39484"/>
              </a:lnTo>
              <a:lnTo>
                <a:pt x="5702" y="0"/>
              </a:lnTo>
              <a:lnTo>
                <a:pt x="0" y="2362"/>
              </a:lnTo>
              <a:lnTo>
                <a:pt x="0" y="79971"/>
              </a:lnTo>
              <a:lnTo>
                <a:pt x="5702" y="82334"/>
              </a:lnTo>
              <a:lnTo>
                <a:pt x="43129" y="44919"/>
              </a:lnTo>
              <a:lnTo>
                <a:pt x="45186" y="42837"/>
              </a:lnTo>
              <a:close/>
            </a:path>
          </a:pathLst>
        </a:custGeom>
        <a:solidFill>
          <a:srgbClr val="309065"/>
        </a:solidFill>
      </xdr:spPr>
      <xdr:txBody>
        <a:bodyPr wrap="square" lIns="0" tIns="0" rIns="0" bIns="0" rtlCol="0"/>
        <a:lstStyle>
          <a:defPPr>
            <a:defRPr lang="es-A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sz="1400">
            <a:solidFill>
              <a:srgbClr val="000000"/>
            </a:solidFill>
          </a:endParaRPr>
        </a:p>
      </xdr:txBody>
    </xdr:sp>
    <xdr:clientData/>
  </xdr:twoCellAnchor>
  <xdr:twoCellAnchor>
    <xdr:from>
      <xdr:col>1</xdr:col>
      <xdr:colOff>47062</xdr:colOff>
      <xdr:row>5</xdr:row>
      <xdr:rowOff>69480</xdr:rowOff>
    </xdr:from>
    <xdr:to>
      <xdr:col>2</xdr:col>
      <xdr:colOff>14395</xdr:colOff>
      <xdr:row>5</xdr:row>
      <xdr:rowOff>152030</xdr:rowOff>
    </xdr:to>
    <xdr:sp macro="" textlink="">
      <xdr:nvSpPr>
        <xdr:cNvPr id="7" name="object 76"/>
        <xdr:cNvSpPr/>
      </xdr:nvSpPr>
      <xdr:spPr>
        <a:xfrm>
          <a:off x="181533" y="1178862"/>
          <a:ext cx="101803" cy="82550"/>
        </a:xfrm>
        <a:custGeom>
          <a:avLst/>
          <a:gdLst/>
          <a:ahLst/>
          <a:cxnLst/>
          <a:rect l="l" t="t" r="r" b="b"/>
          <a:pathLst>
            <a:path w="45720" h="82550">
              <a:moveTo>
                <a:pt x="45186" y="42837"/>
              </a:moveTo>
              <a:lnTo>
                <a:pt x="45186" y="39484"/>
              </a:lnTo>
              <a:lnTo>
                <a:pt x="5702" y="0"/>
              </a:lnTo>
              <a:lnTo>
                <a:pt x="0" y="2362"/>
              </a:lnTo>
              <a:lnTo>
                <a:pt x="0" y="79971"/>
              </a:lnTo>
              <a:lnTo>
                <a:pt x="5702" y="82334"/>
              </a:lnTo>
              <a:lnTo>
                <a:pt x="43129" y="44919"/>
              </a:lnTo>
              <a:lnTo>
                <a:pt x="45186" y="42837"/>
              </a:lnTo>
              <a:close/>
            </a:path>
          </a:pathLst>
        </a:custGeom>
        <a:solidFill>
          <a:srgbClr val="309065"/>
        </a:solidFill>
      </xdr:spPr>
      <xdr:txBody>
        <a:bodyPr wrap="square" lIns="0" tIns="0" rIns="0" bIns="0" rtlCol="0"/>
        <a:lstStyle>
          <a:defPPr>
            <a:defRPr lang="es-A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sz="1400">
            <a:solidFill>
              <a:srgbClr val="000000"/>
            </a:solidFill>
          </a:endParaRPr>
        </a:p>
      </xdr:txBody>
    </xdr:sp>
    <xdr:clientData/>
  </xdr:twoCellAnchor>
  <xdr:twoCellAnchor>
    <xdr:from>
      <xdr:col>1</xdr:col>
      <xdr:colOff>42578</xdr:colOff>
      <xdr:row>6</xdr:row>
      <xdr:rowOff>64998</xdr:rowOff>
    </xdr:from>
    <xdr:to>
      <xdr:col>2</xdr:col>
      <xdr:colOff>9911</xdr:colOff>
      <xdr:row>6</xdr:row>
      <xdr:rowOff>147548</xdr:rowOff>
    </xdr:to>
    <xdr:sp macro="" textlink="">
      <xdr:nvSpPr>
        <xdr:cNvPr id="8" name="object 76"/>
        <xdr:cNvSpPr/>
      </xdr:nvSpPr>
      <xdr:spPr>
        <a:xfrm>
          <a:off x="177049" y="1364880"/>
          <a:ext cx="101803" cy="82550"/>
        </a:xfrm>
        <a:custGeom>
          <a:avLst/>
          <a:gdLst/>
          <a:ahLst/>
          <a:cxnLst/>
          <a:rect l="l" t="t" r="r" b="b"/>
          <a:pathLst>
            <a:path w="45720" h="82550">
              <a:moveTo>
                <a:pt x="45186" y="42837"/>
              </a:moveTo>
              <a:lnTo>
                <a:pt x="45186" y="39484"/>
              </a:lnTo>
              <a:lnTo>
                <a:pt x="5702" y="0"/>
              </a:lnTo>
              <a:lnTo>
                <a:pt x="0" y="2362"/>
              </a:lnTo>
              <a:lnTo>
                <a:pt x="0" y="79971"/>
              </a:lnTo>
              <a:lnTo>
                <a:pt x="5702" y="82334"/>
              </a:lnTo>
              <a:lnTo>
                <a:pt x="43129" y="44919"/>
              </a:lnTo>
              <a:lnTo>
                <a:pt x="45186" y="42837"/>
              </a:lnTo>
              <a:close/>
            </a:path>
          </a:pathLst>
        </a:custGeom>
        <a:solidFill>
          <a:srgbClr val="309065"/>
        </a:solidFill>
      </xdr:spPr>
      <xdr:txBody>
        <a:bodyPr wrap="square" lIns="0" tIns="0" rIns="0" bIns="0" rtlCol="0"/>
        <a:lstStyle>
          <a:defPPr>
            <a:defRPr lang="es-A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sz="1400">
            <a:solidFill>
              <a:srgbClr val="000000"/>
            </a:solidFill>
          </a:endParaRPr>
        </a:p>
      </xdr:txBody>
    </xdr:sp>
    <xdr:clientData/>
  </xdr:twoCellAnchor>
  <xdr:twoCellAnchor>
    <xdr:from>
      <xdr:col>2</xdr:col>
      <xdr:colOff>224116</xdr:colOff>
      <xdr:row>7</xdr:row>
      <xdr:rowOff>78441</xdr:rowOff>
    </xdr:from>
    <xdr:to>
      <xdr:col>2</xdr:col>
      <xdr:colOff>325919</xdr:colOff>
      <xdr:row>7</xdr:row>
      <xdr:rowOff>160991</xdr:rowOff>
    </xdr:to>
    <xdr:sp macro="" textlink="">
      <xdr:nvSpPr>
        <xdr:cNvPr id="9" name="object 76"/>
        <xdr:cNvSpPr/>
      </xdr:nvSpPr>
      <xdr:spPr>
        <a:xfrm>
          <a:off x="493057" y="1568823"/>
          <a:ext cx="101803" cy="82550"/>
        </a:xfrm>
        <a:custGeom>
          <a:avLst/>
          <a:gdLst/>
          <a:ahLst/>
          <a:cxnLst/>
          <a:rect l="l" t="t" r="r" b="b"/>
          <a:pathLst>
            <a:path w="45720" h="82550">
              <a:moveTo>
                <a:pt x="45186" y="42837"/>
              </a:moveTo>
              <a:lnTo>
                <a:pt x="45186" y="39484"/>
              </a:lnTo>
              <a:lnTo>
                <a:pt x="5702" y="0"/>
              </a:lnTo>
              <a:lnTo>
                <a:pt x="0" y="2362"/>
              </a:lnTo>
              <a:lnTo>
                <a:pt x="0" y="79971"/>
              </a:lnTo>
              <a:lnTo>
                <a:pt x="5702" y="82334"/>
              </a:lnTo>
              <a:lnTo>
                <a:pt x="43129" y="44919"/>
              </a:lnTo>
              <a:lnTo>
                <a:pt x="45186" y="42837"/>
              </a:lnTo>
              <a:close/>
            </a:path>
          </a:pathLst>
        </a:custGeom>
        <a:solidFill>
          <a:srgbClr val="898D99"/>
        </a:solidFill>
      </xdr:spPr>
      <xdr:txBody>
        <a:bodyPr wrap="square" lIns="0" tIns="0" rIns="0" bIns="0" rtlCol="0"/>
        <a:lstStyle>
          <a:defPPr>
            <a:defRPr lang="es-A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sz="1400">
            <a:solidFill>
              <a:srgbClr val="000000"/>
            </a:solidFill>
          </a:endParaRPr>
        </a:p>
      </xdr:txBody>
    </xdr:sp>
    <xdr:clientData/>
  </xdr:twoCellAnchor>
  <xdr:twoCellAnchor>
    <xdr:from>
      <xdr:col>2</xdr:col>
      <xdr:colOff>219632</xdr:colOff>
      <xdr:row>8</xdr:row>
      <xdr:rowOff>62753</xdr:rowOff>
    </xdr:from>
    <xdr:to>
      <xdr:col>2</xdr:col>
      <xdr:colOff>321435</xdr:colOff>
      <xdr:row>8</xdr:row>
      <xdr:rowOff>145303</xdr:rowOff>
    </xdr:to>
    <xdr:sp macro="" textlink="">
      <xdr:nvSpPr>
        <xdr:cNvPr id="10" name="object 76"/>
        <xdr:cNvSpPr/>
      </xdr:nvSpPr>
      <xdr:spPr>
        <a:xfrm>
          <a:off x="488573" y="1743635"/>
          <a:ext cx="101803" cy="82550"/>
        </a:xfrm>
        <a:custGeom>
          <a:avLst/>
          <a:gdLst/>
          <a:ahLst/>
          <a:cxnLst/>
          <a:rect l="l" t="t" r="r" b="b"/>
          <a:pathLst>
            <a:path w="45720" h="82550">
              <a:moveTo>
                <a:pt x="45186" y="42837"/>
              </a:moveTo>
              <a:lnTo>
                <a:pt x="45186" y="39484"/>
              </a:lnTo>
              <a:lnTo>
                <a:pt x="5702" y="0"/>
              </a:lnTo>
              <a:lnTo>
                <a:pt x="0" y="2362"/>
              </a:lnTo>
              <a:lnTo>
                <a:pt x="0" y="79971"/>
              </a:lnTo>
              <a:lnTo>
                <a:pt x="5702" y="82334"/>
              </a:lnTo>
              <a:lnTo>
                <a:pt x="43129" y="44919"/>
              </a:lnTo>
              <a:lnTo>
                <a:pt x="45186" y="42837"/>
              </a:lnTo>
              <a:close/>
            </a:path>
          </a:pathLst>
        </a:custGeom>
        <a:solidFill>
          <a:srgbClr val="898D99"/>
        </a:solidFill>
      </xdr:spPr>
      <xdr:txBody>
        <a:bodyPr wrap="square" lIns="0" tIns="0" rIns="0" bIns="0" rtlCol="0"/>
        <a:lstStyle>
          <a:defPPr>
            <a:defRPr lang="es-A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sz="1400">
            <a:solidFill>
              <a:srgbClr val="000000"/>
            </a:solidFill>
          </a:endParaRPr>
        </a:p>
      </xdr:txBody>
    </xdr:sp>
    <xdr:clientData/>
  </xdr:twoCellAnchor>
  <xdr:twoCellAnchor>
    <xdr:from>
      <xdr:col>2</xdr:col>
      <xdr:colOff>219632</xdr:colOff>
      <xdr:row>9</xdr:row>
      <xdr:rowOff>62753</xdr:rowOff>
    </xdr:from>
    <xdr:to>
      <xdr:col>2</xdr:col>
      <xdr:colOff>321435</xdr:colOff>
      <xdr:row>9</xdr:row>
      <xdr:rowOff>145303</xdr:rowOff>
    </xdr:to>
    <xdr:sp macro="" textlink="">
      <xdr:nvSpPr>
        <xdr:cNvPr id="11" name="object 76"/>
        <xdr:cNvSpPr/>
      </xdr:nvSpPr>
      <xdr:spPr>
        <a:xfrm>
          <a:off x="488573" y="1743635"/>
          <a:ext cx="101803" cy="82550"/>
        </a:xfrm>
        <a:custGeom>
          <a:avLst/>
          <a:gdLst/>
          <a:ahLst/>
          <a:cxnLst/>
          <a:rect l="l" t="t" r="r" b="b"/>
          <a:pathLst>
            <a:path w="45720" h="82550">
              <a:moveTo>
                <a:pt x="45186" y="42837"/>
              </a:moveTo>
              <a:lnTo>
                <a:pt x="45186" y="39484"/>
              </a:lnTo>
              <a:lnTo>
                <a:pt x="5702" y="0"/>
              </a:lnTo>
              <a:lnTo>
                <a:pt x="0" y="2362"/>
              </a:lnTo>
              <a:lnTo>
                <a:pt x="0" y="79971"/>
              </a:lnTo>
              <a:lnTo>
                <a:pt x="5702" y="82334"/>
              </a:lnTo>
              <a:lnTo>
                <a:pt x="43129" y="44919"/>
              </a:lnTo>
              <a:lnTo>
                <a:pt x="45186" y="42837"/>
              </a:lnTo>
              <a:close/>
            </a:path>
          </a:pathLst>
        </a:custGeom>
        <a:solidFill>
          <a:srgbClr val="898D99"/>
        </a:solidFill>
      </xdr:spPr>
      <xdr:txBody>
        <a:bodyPr wrap="square" lIns="0" tIns="0" rIns="0" bIns="0" rtlCol="0"/>
        <a:lstStyle>
          <a:defPPr>
            <a:defRPr lang="es-A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sz="1400">
            <a:solidFill>
              <a:srgbClr val="000000"/>
            </a:solidFill>
          </a:endParaRPr>
        </a:p>
      </xdr:txBody>
    </xdr:sp>
    <xdr:clientData/>
  </xdr:twoCellAnchor>
  <xdr:twoCellAnchor>
    <xdr:from>
      <xdr:col>2</xdr:col>
      <xdr:colOff>219632</xdr:colOff>
      <xdr:row>11</xdr:row>
      <xdr:rowOff>62753</xdr:rowOff>
    </xdr:from>
    <xdr:to>
      <xdr:col>2</xdr:col>
      <xdr:colOff>321435</xdr:colOff>
      <xdr:row>11</xdr:row>
      <xdr:rowOff>145303</xdr:rowOff>
    </xdr:to>
    <xdr:sp macro="" textlink="">
      <xdr:nvSpPr>
        <xdr:cNvPr id="12" name="object 76"/>
        <xdr:cNvSpPr/>
      </xdr:nvSpPr>
      <xdr:spPr>
        <a:xfrm>
          <a:off x="488573" y="1934135"/>
          <a:ext cx="101803" cy="82550"/>
        </a:xfrm>
        <a:custGeom>
          <a:avLst/>
          <a:gdLst/>
          <a:ahLst/>
          <a:cxnLst/>
          <a:rect l="l" t="t" r="r" b="b"/>
          <a:pathLst>
            <a:path w="45720" h="82550">
              <a:moveTo>
                <a:pt x="45186" y="42837"/>
              </a:moveTo>
              <a:lnTo>
                <a:pt x="45186" y="39484"/>
              </a:lnTo>
              <a:lnTo>
                <a:pt x="5702" y="0"/>
              </a:lnTo>
              <a:lnTo>
                <a:pt x="0" y="2362"/>
              </a:lnTo>
              <a:lnTo>
                <a:pt x="0" y="79971"/>
              </a:lnTo>
              <a:lnTo>
                <a:pt x="5702" y="82334"/>
              </a:lnTo>
              <a:lnTo>
                <a:pt x="43129" y="44919"/>
              </a:lnTo>
              <a:lnTo>
                <a:pt x="45186" y="42837"/>
              </a:lnTo>
              <a:close/>
            </a:path>
          </a:pathLst>
        </a:custGeom>
        <a:solidFill>
          <a:srgbClr val="898D99"/>
        </a:solidFill>
      </xdr:spPr>
      <xdr:txBody>
        <a:bodyPr wrap="square" lIns="0" tIns="0" rIns="0" bIns="0" rtlCol="0"/>
        <a:lstStyle>
          <a:defPPr>
            <a:defRPr lang="es-A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sz="1400">
            <a:solidFill>
              <a:srgbClr val="000000"/>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M1"/>
  <sheetViews>
    <sheetView showGridLines="0" tabSelected="1" view="pageBreakPreview" zoomScale="60" zoomScaleNormal="100" workbookViewId="0"/>
  </sheetViews>
  <sheetFormatPr baseColWidth="10" defaultRowHeight="15" x14ac:dyDescent="0.25"/>
  <cols>
    <col min="12" max="12" width="11.42578125" customWidth="1"/>
    <col min="13" max="13" width="11.42578125" hidden="1" customWidth="1"/>
  </cols>
  <sheetData/>
  <pageMargins left="0.7" right="0.7" top="0.75" bottom="0.75" header="0.3" footer="0.3"/>
  <pageSetup scale="4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view="pageBreakPreview" topLeftCell="A14" zoomScale="85" zoomScaleNormal="100" zoomScaleSheetLayoutView="85" workbookViewId="0">
      <selection activeCell="E35" sqref="E35:J35"/>
    </sheetView>
  </sheetViews>
  <sheetFormatPr baseColWidth="10" defaultRowHeight="15" x14ac:dyDescent="0.25"/>
  <cols>
    <col min="1" max="2" width="2" bestFit="1" customWidth="1"/>
    <col min="3" max="3" width="26.42578125" bestFit="1" customWidth="1"/>
  </cols>
  <sheetData>
    <row r="1" spans="1:18" ht="27" thickBot="1" x14ac:dyDescent="0.45">
      <c r="A1" s="9"/>
      <c r="B1" s="9"/>
      <c r="C1" s="10" t="s">
        <v>57</v>
      </c>
      <c r="D1" s="10"/>
      <c r="E1" s="10"/>
      <c r="F1" s="10"/>
      <c r="G1" s="10"/>
      <c r="H1" s="10"/>
      <c r="I1" s="10"/>
      <c r="J1" s="10"/>
      <c r="K1" s="10"/>
      <c r="L1" s="10"/>
      <c r="M1" s="10"/>
      <c r="N1" s="10"/>
      <c r="O1" s="10"/>
      <c r="P1" s="10"/>
      <c r="Q1" s="10"/>
      <c r="R1" s="10"/>
    </row>
    <row r="3" spans="1:18" x14ac:dyDescent="0.25">
      <c r="C3" t="s">
        <v>43</v>
      </c>
    </row>
    <row r="4" spans="1:18" x14ac:dyDescent="0.25">
      <c r="C4" t="s">
        <v>44</v>
      </c>
    </row>
    <row r="5" spans="1:18" x14ac:dyDescent="0.25">
      <c r="C5" t="s">
        <v>45</v>
      </c>
    </row>
    <row r="6" spans="1:18" x14ac:dyDescent="0.25">
      <c r="C6" t="s">
        <v>46</v>
      </c>
    </row>
    <row r="7" spans="1:18" x14ac:dyDescent="0.25">
      <c r="C7" t="s">
        <v>47</v>
      </c>
    </row>
    <row r="8" spans="1:18" x14ac:dyDescent="0.25">
      <c r="C8" t="s">
        <v>48</v>
      </c>
    </row>
    <row r="9" spans="1:18" x14ac:dyDescent="0.25">
      <c r="C9" t="s">
        <v>53</v>
      </c>
    </row>
    <row r="10" spans="1:18" x14ac:dyDescent="0.25">
      <c r="C10" t="s">
        <v>54</v>
      </c>
    </row>
    <row r="11" spans="1:18" x14ac:dyDescent="0.25">
      <c r="C11" t="s">
        <v>55</v>
      </c>
    </row>
    <row r="12" spans="1:18" x14ac:dyDescent="0.25">
      <c r="C12" t="s">
        <v>56</v>
      </c>
    </row>
    <row r="14" spans="1:18" x14ac:dyDescent="0.25">
      <c r="D14" s="12" t="s">
        <v>14</v>
      </c>
      <c r="E14" s="13"/>
      <c r="F14" s="14"/>
      <c r="G14" s="14"/>
      <c r="H14" s="14"/>
      <c r="I14" s="14"/>
      <c r="J14" s="14"/>
    </row>
    <row r="15" spans="1:18" x14ac:dyDescent="0.25">
      <c r="B15" s="21" t="s">
        <v>16</v>
      </c>
      <c r="C15" s="18" t="s">
        <v>32</v>
      </c>
      <c r="D15" s="19">
        <v>0</v>
      </c>
      <c r="E15" s="20">
        <v>1</v>
      </c>
      <c r="F15" s="20">
        <f>+E15+1</f>
        <v>2</v>
      </c>
      <c r="G15" s="20">
        <f t="shared" ref="G15:J15" si="0">+F15+1</f>
        <v>3</v>
      </c>
      <c r="H15" s="20">
        <f t="shared" si="0"/>
        <v>4</v>
      </c>
      <c r="I15" s="20">
        <f t="shared" si="0"/>
        <v>5</v>
      </c>
      <c r="J15" s="20">
        <f t="shared" si="0"/>
        <v>6</v>
      </c>
    </row>
    <row r="16" spans="1:18" ht="18" x14ac:dyDescent="0.35">
      <c r="B16" t="s">
        <v>29</v>
      </c>
      <c r="C16" t="s">
        <v>30</v>
      </c>
      <c r="D16" s="27">
        <f>+'IFRS 16'!C14</f>
        <v>1435.53</v>
      </c>
      <c r="E16" s="27">
        <f>+'IFRS 16'!D14</f>
        <v>1262.9000000000001</v>
      </c>
      <c r="F16" s="27">
        <f>+'IFRS 16'!E14</f>
        <v>1090.3</v>
      </c>
      <c r="G16" s="27">
        <f>+'IFRS 16'!F14</f>
        <v>917.7</v>
      </c>
      <c r="H16" s="27">
        <f>+'IFRS 16'!G14</f>
        <v>745.1</v>
      </c>
      <c r="I16" s="27">
        <f>+'IFRS 16'!H14</f>
        <v>572.5</v>
      </c>
      <c r="J16" s="27">
        <f>+'IFRS 16'!I14</f>
        <v>399.9</v>
      </c>
    </row>
    <row r="17" spans="2:10" ht="18" x14ac:dyDescent="0.35">
      <c r="C17" t="s">
        <v>31</v>
      </c>
      <c r="D17" s="25">
        <f>+'IAS 17'!C8</f>
        <v>1000</v>
      </c>
      <c r="E17" s="25">
        <f>+'IAS 17'!D8</f>
        <v>900</v>
      </c>
      <c r="F17" s="25">
        <f>+'IAS 17'!E8</f>
        <v>800</v>
      </c>
      <c r="G17" s="25">
        <f>+'IAS 17'!F8</f>
        <v>700</v>
      </c>
      <c r="H17" s="25">
        <f>+'IAS 17'!G8</f>
        <v>600</v>
      </c>
      <c r="I17" s="25">
        <f>+'IAS 17'!H8</f>
        <v>500</v>
      </c>
      <c r="J17" s="25">
        <f>+'IAS 17'!I8</f>
        <v>400</v>
      </c>
    </row>
    <row r="18" spans="2:10" x14ac:dyDescent="0.25">
      <c r="C18" s="22" t="s">
        <v>33</v>
      </c>
      <c r="D18" s="26">
        <f>+D16-D17</f>
        <v>435.53</v>
      </c>
      <c r="E18" s="26">
        <f t="shared" ref="E18:J18" si="1">+E16-E17</f>
        <v>362.90000000000009</v>
      </c>
      <c r="F18" s="26">
        <f t="shared" si="1"/>
        <v>290.29999999999995</v>
      </c>
      <c r="G18" s="26">
        <f t="shared" si="1"/>
        <v>217.70000000000005</v>
      </c>
      <c r="H18" s="26">
        <f t="shared" si="1"/>
        <v>145.10000000000002</v>
      </c>
      <c r="I18" s="26">
        <f t="shared" si="1"/>
        <v>72.5</v>
      </c>
      <c r="J18" s="24">
        <f t="shared" si="1"/>
        <v>-0.10000000000002274</v>
      </c>
    </row>
    <row r="20" spans="2:10" x14ac:dyDescent="0.25">
      <c r="D20" s="12" t="s">
        <v>14</v>
      </c>
      <c r="E20" s="13"/>
      <c r="F20" s="14"/>
      <c r="G20" s="14"/>
      <c r="H20" s="14"/>
      <c r="I20" s="14"/>
      <c r="J20" s="14"/>
    </row>
    <row r="21" spans="2:10" x14ac:dyDescent="0.25">
      <c r="B21" s="21" t="s">
        <v>16</v>
      </c>
      <c r="C21" s="18" t="s">
        <v>34</v>
      </c>
      <c r="D21" s="19">
        <v>0</v>
      </c>
      <c r="E21" s="20">
        <v>1</v>
      </c>
      <c r="F21" s="20">
        <f>+E21+1</f>
        <v>2</v>
      </c>
      <c r="G21" s="20">
        <f t="shared" ref="G21:J21" si="2">+F21+1</f>
        <v>3</v>
      </c>
      <c r="H21" s="20">
        <f t="shared" si="2"/>
        <v>4</v>
      </c>
      <c r="I21" s="20">
        <f t="shared" si="2"/>
        <v>5</v>
      </c>
      <c r="J21" s="20">
        <f t="shared" si="2"/>
        <v>6</v>
      </c>
    </row>
    <row r="22" spans="2:10" ht="18" x14ac:dyDescent="0.35">
      <c r="B22" t="s">
        <v>29</v>
      </c>
      <c r="C22" t="s">
        <v>35</v>
      </c>
      <c r="D22" s="27">
        <f>+'IFRS 16'!C18</f>
        <v>435.53</v>
      </c>
      <c r="E22" s="27">
        <f>+'IFRS 16'!D18</f>
        <v>379.08</v>
      </c>
      <c r="F22" s="27">
        <f>+'IFRS 16'!E18</f>
        <v>316.99</v>
      </c>
      <c r="G22" s="27">
        <f>+'IFRS 16'!F18</f>
        <v>248.69</v>
      </c>
      <c r="H22" s="27">
        <f>+'IFRS 16'!G18</f>
        <v>173.55</v>
      </c>
      <c r="I22" s="27">
        <f>+'IFRS 16'!H18</f>
        <v>90.91</v>
      </c>
      <c r="J22" s="31">
        <f>+'IFRS 16'!I18</f>
        <v>0</v>
      </c>
    </row>
    <row r="23" spans="2:10" ht="18" x14ac:dyDescent="0.35">
      <c r="C23" t="s">
        <v>36</v>
      </c>
      <c r="D23" s="16">
        <v>0</v>
      </c>
      <c r="E23" s="16">
        <v>0</v>
      </c>
      <c r="F23" s="16">
        <v>0</v>
      </c>
      <c r="G23" s="16">
        <v>0</v>
      </c>
      <c r="H23" s="16">
        <v>0</v>
      </c>
      <c r="I23" s="16">
        <v>0</v>
      </c>
      <c r="J23" s="16">
        <v>0</v>
      </c>
    </row>
    <row r="24" spans="2:10" x14ac:dyDescent="0.25">
      <c r="C24" s="22" t="s">
        <v>33</v>
      </c>
      <c r="D24" s="26">
        <f>+D22-D23</f>
        <v>435.53</v>
      </c>
      <c r="E24" s="26">
        <f t="shared" ref="E24" si="3">+E22-E23</f>
        <v>379.08</v>
      </c>
      <c r="F24" s="26">
        <f t="shared" ref="F24" si="4">+F22-F23</f>
        <v>316.99</v>
      </c>
      <c r="G24" s="26">
        <f t="shared" ref="G24" si="5">+G22-G23</f>
        <v>248.69</v>
      </c>
      <c r="H24" s="26">
        <f t="shared" ref="H24" si="6">+H22-H23</f>
        <v>173.55</v>
      </c>
      <c r="I24" s="26">
        <f t="shared" ref="I24" si="7">+I22-I23</f>
        <v>90.91</v>
      </c>
      <c r="J24" s="24">
        <f t="shared" ref="J24" si="8">+J22-J23</f>
        <v>0</v>
      </c>
    </row>
    <row r="25" spans="2:10" x14ac:dyDescent="0.25">
      <c r="D25" s="12" t="s">
        <v>14</v>
      </c>
      <c r="E25" s="13"/>
      <c r="F25" s="14"/>
      <c r="G25" s="14"/>
      <c r="H25" s="14"/>
      <c r="I25" s="14"/>
      <c r="J25" s="14"/>
    </row>
    <row r="26" spans="2:10" x14ac:dyDescent="0.25">
      <c r="B26" s="21" t="s">
        <v>16</v>
      </c>
      <c r="C26" s="18" t="s">
        <v>40</v>
      </c>
      <c r="D26" s="19">
        <v>0</v>
      </c>
      <c r="E26" s="20">
        <v>1</v>
      </c>
      <c r="F26" s="20">
        <f>+E26+1</f>
        <v>2</v>
      </c>
      <c r="G26" s="20">
        <f t="shared" ref="G26:J26" si="9">+F26+1</f>
        <v>3</v>
      </c>
      <c r="H26" s="20">
        <f t="shared" si="9"/>
        <v>4</v>
      </c>
      <c r="I26" s="20">
        <f t="shared" si="9"/>
        <v>5</v>
      </c>
      <c r="J26" s="20">
        <f t="shared" si="9"/>
        <v>6</v>
      </c>
    </row>
    <row r="27" spans="2:10" ht="18" x14ac:dyDescent="0.35">
      <c r="B27" t="s">
        <v>29</v>
      </c>
      <c r="C27" s="38" t="s">
        <v>41</v>
      </c>
      <c r="D27" s="28">
        <f>+'IFRS 16'!C22</f>
        <v>1000</v>
      </c>
      <c r="E27" s="28">
        <f>+'IFRS 16'!D22</f>
        <v>883.86</v>
      </c>
      <c r="F27" s="28">
        <f>+'IFRS 16'!E22</f>
        <v>773.36</v>
      </c>
      <c r="G27" s="28">
        <f>+'IFRS 16'!F22</f>
        <v>669.06999999999994</v>
      </c>
      <c r="H27" s="28">
        <f>+'IFRS 16'!G22</f>
        <v>571.62</v>
      </c>
      <c r="I27" s="28">
        <f>+'IFRS 16'!H22</f>
        <v>481.66999999999996</v>
      </c>
      <c r="J27" s="28">
        <f>+'IFRS 16'!I22</f>
        <v>399.99</v>
      </c>
    </row>
    <row r="28" spans="2:10" ht="18" x14ac:dyDescent="0.35">
      <c r="C28" t="s">
        <v>42</v>
      </c>
      <c r="D28" s="28">
        <f>+'IAS 17'!C12</f>
        <v>1000</v>
      </c>
      <c r="E28" s="28">
        <f>+'IAS 17'!D12</f>
        <v>900</v>
      </c>
      <c r="F28" s="28">
        <f>+'IAS 17'!E12</f>
        <v>800</v>
      </c>
      <c r="G28" s="28">
        <f>+'IAS 17'!F12</f>
        <v>700</v>
      </c>
      <c r="H28" s="28">
        <f>+'IAS 17'!G12</f>
        <v>600</v>
      </c>
      <c r="I28" s="28">
        <f>+'IAS 17'!H12</f>
        <v>500</v>
      </c>
      <c r="J28" s="28">
        <f>+'IAS 17'!I12</f>
        <v>400</v>
      </c>
    </row>
    <row r="29" spans="2:10" x14ac:dyDescent="0.25">
      <c r="C29" s="22" t="s">
        <v>33</v>
      </c>
      <c r="D29" s="39">
        <f>+D27-D28</f>
        <v>0</v>
      </c>
      <c r="E29" s="39">
        <f t="shared" ref="E29" si="10">+E27-E28</f>
        <v>-16.139999999999986</v>
      </c>
      <c r="F29" s="39">
        <f t="shared" ref="F29" si="11">+F27-F28</f>
        <v>-26.639999999999986</v>
      </c>
      <c r="G29" s="39">
        <f t="shared" ref="G29" si="12">+G27-G28</f>
        <v>-30.930000000000064</v>
      </c>
      <c r="H29" s="39">
        <f t="shared" ref="H29" si="13">+H27-H28</f>
        <v>-28.379999999999995</v>
      </c>
      <c r="I29" s="39">
        <f t="shared" ref="I29" si="14">+I27-I28</f>
        <v>-18.330000000000041</v>
      </c>
      <c r="J29" s="39">
        <f t="shared" ref="J29" si="15">+J27-J28</f>
        <v>-9.9999999999909051E-3</v>
      </c>
    </row>
    <row r="31" spans="2:10" x14ac:dyDescent="0.25">
      <c r="D31" s="12" t="s">
        <v>14</v>
      </c>
      <c r="E31" s="13"/>
      <c r="F31" s="14"/>
      <c r="G31" s="14"/>
      <c r="H31" s="14"/>
      <c r="I31" s="14"/>
      <c r="J31" s="14"/>
    </row>
    <row r="32" spans="2:10" x14ac:dyDescent="0.25">
      <c r="B32" s="21" t="s">
        <v>16</v>
      </c>
      <c r="C32" s="18" t="s">
        <v>50</v>
      </c>
      <c r="D32" s="19">
        <v>0</v>
      </c>
      <c r="E32" s="20">
        <v>1</v>
      </c>
      <c r="F32" s="20">
        <f>+E32+1</f>
        <v>2</v>
      </c>
      <c r="G32" s="20">
        <f t="shared" ref="G32:J32" si="16">+F32+1</f>
        <v>3</v>
      </c>
      <c r="H32" s="20">
        <f t="shared" si="16"/>
        <v>4</v>
      </c>
      <c r="I32" s="20">
        <f t="shared" si="16"/>
        <v>5</v>
      </c>
      <c r="J32" s="20">
        <f t="shared" si="16"/>
        <v>6</v>
      </c>
    </row>
    <row r="33" spans="2:10" ht="18" x14ac:dyDescent="0.35">
      <c r="B33" t="s">
        <v>29</v>
      </c>
      <c r="C33" s="38" t="s">
        <v>51</v>
      </c>
      <c r="D33" s="6">
        <f>+'IFRS 16'!C28</f>
        <v>0</v>
      </c>
      <c r="E33" s="6">
        <f>+'IFRS 16'!D30</f>
        <v>-72.59</v>
      </c>
      <c r="F33" s="6">
        <f>+'IFRS 16'!E30</f>
        <v>-72.59</v>
      </c>
      <c r="G33" s="6">
        <f>+'IFRS 16'!F30</f>
        <v>-72.59</v>
      </c>
      <c r="H33" s="6">
        <f>+'IFRS 16'!G30</f>
        <v>-72.59</v>
      </c>
      <c r="I33" s="6">
        <f>+'IFRS 16'!H30</f>
        <v>-72.59</v>
      </c>
      <c r="J33" s="6">
        <f>+'IFRS 16'!I30</f>
        <v>-72.59</v>
      </c>
    </row>
    <row r="34" spans="2:10" ht="18" x14ac:dyDescent="0.35">
      <c r="C34" t="s">
        <v>52</v>
      </c>
      <c r="D34" s="6">
        <f>+'IAS 17'!C18</f>
        <v>0</v>
      </c>
      <c r="E34" s="6">
        <f>+'IAS 17'!D18</f>
        <v>-100</v>
      </c>
      <c r="F34" s="6">
        <f>+'IAS 17'!E18</f>
        <v>-100</v>
      </c>
      <c r="G34" s="6">
        <f>+'IAS 17'!F18</f>
        <v>-100</v>
      </c>
      <c r="H34" s="6">
        <f>+'IAS 17'!G18</f>
        <v>-100</v>
      </c>
      <c r="I34" s="6">
        <f>+'IAS 17'!H18</f>
        <v>-100</v>
      </c>
      <c r="J34" s="6">
        <f>+'IAS 17'!I18</f>
        <v>-100</v>
      </c>
    </row>
    <row r="35" spans="2:10" x14ac:dyDescent="0.25">
      <c r="C35" s="22" t="s">
        <v>33</v>
      </c>
      <c r="D35" s="39">
        <f>+D33-D34</f>
        <v>0</v>
      </c>
      <c r="E35" s="39">
        <f t="shared" ref="E35" si="17">+E33-E34</f>
        <v>27.409999999999997</v>
      </c>
      <c r="F35" s="39">
        <f t="shared" ref="F35" si="18">+F33-F34</f>
        <v>27.409999999999997</v>
      </c>
      <c r="G35" s="39">
        <f t="shared" ref="G35" si="19">+G33-G34</f>
        <v>27.409999999999997</v>
      </c>
      <c r="H35" s="39">
        <f t="shared" ref="H35" si="20">+H33-H34</f>
        <v>27.409999999999997</v>
      </c>
      <c r="I35" s="39">
        <f t="shared" ref="I35" si="21">+I33-I34</f>
        <v>27.409999999999997</v>
      </c>
      <c r="J35" s="39">
        <f t="shared" ref="J35" si="22">+J33-J34</f>
        <v>27.409999999999997</v>
      </c>
    </row>
    <row r="37" spans="2:10" x14ac:dyDescent="0.25">
      <c r="D37" s="12" t="s">
        <v>14</v>
      </c>
      <c r="E37" s="13"/>
      <c r="F37" s="14"/>
      <c r="G37" s="14"/>
      <c r="H37" s="14"/>
      <c r="I37" s="14"/>
      <c r="J37" s="14"/>
    </row>
    <row r="38" spans="2:10" x14ac:dyDescent="0.25">
      <c r="B38" s="21" t="s">
        <v>16</v>
      </c>
      <c r="C38" s="18" t="s">
        <v>37</v>
      </c>
      <c r="D38" s="19">
        <v>0</v>
      </c>
      <c r="E38" s="20">
        <v>1</v>
      </c>
      <c r="F38" s="20">
        <f>+E38+1</f>
        <v>2</v>
      </c>
      <c r="G38" s="20">
        <f t="shared" ref="G38:J38" si="23">+F38+1</f>
        <v>3</v>
      </c>
      <c r="H38" s="20">
        <f t="shared" si="23"/>
        <v>4</v>
      </c>
      <c r="I38" s="20">
        <f t="shared" si="23"/>
        <v>5</v>
      </c>
      <c r="J38" s="20">
        <f t="shared" si="23"/>
        <v>6</v>
      </c>
    </row>
    <row r="39" spans="2:10" ht="18" x14ac:dyDescent="0.35">
      <c r="B39" t="s">
        <v>29</v>
      </c>
      <c r="C39" s="38" t="s">
        <v>38</v>
      </c>
      <c r="D39" s="6">
        <f>+'IFRS 16'!C36</f>
        <v>0</v>
      </c>
      <c r="E39" s="6">
        <f>+'IFRS 16'!D36</f>
        <v>-116.14</v>
      </c>
      <c r="F39" s="6">
        <f>+'IFRS 16'!E36</f>
        <v>-110.5</v>
      </c>
      <c r="G39" s="6">
        <f>+'IFRS 16'!F36</f>
        <v>-104.29</v>
      </c>
      <c r="H39" s="6">
        <f>+'IFRS 16'!G36</f>
        <v>-97.45</v>
      </c>
      <c r="I39" s="6">
        <f>+'IFRS 16'!H36</f>
        <v>-89.95</v>
      </c>
      <c r="J39" s="6">
        <f>+'IFRS 16'!I36</f>
        <v>-81.680000000000007</v>
      </c>
    </row>
    <row r="40" spans="2:10" ht="18" x14ac:dyDescent="0.35">
      <c r="C40" t="s">
        <v>39</v>
      </c>
      <c r="D40" s="6">
        <f>+'IAS 17'!C23</f>
        <v>0</v>
      </c>
      <c r="E40" s="6">
        <f>+'IAS 17'!D23</f>
        <v>-100</v>
      </c>
      <c r="F40" s="6">
        <f>+'IAS 17'!E23</f>
        <v>-100</v>
      </c>
      <c r="G40" s="6">
        <f>+'IAS 17'!F23</f>
        <v>-100</v>
      </c>
      <c r="H40" s="6">
        <f>+'IAS 17'!G23</f>
        <v>-100</v>
      </c>
      <c r="I40" s="6">
        <f>+'IAS 17'!H23</f>
        <v>-100</v>
      </c>
      <c r="J40" s="6">
        <f>+'IAS 17'!I23</f>
        <v>-100</v>
      </c>
    </row>
    <row r="41" spans="2:10" x14ac:dyDescent="0.25">
      <c r="C41" s="22" t="s">
        <v>33</v>
      </c>
      <c r="D41" s="39">
        <f>+D39-D40</f>
        <v>0</v>
      </c>
      <c r="E41" s="39">
        <f t="shared" ref="E41" si="24">+E39-E40</f>
        <v>-16.14</v>
      </c>
      <c r="F41" s="39">
        <f t="shared" ref="F41" si="25">+F39-F40</f>
        <v>-10.5</v>
      </c>
      <c r="G41" s="39">
        <f t="shared" ref="G41" si="26">+G39-G40</f>
        <v>-4.2900000000000063</v>
      </c>
      <c r="H41" s="39">
        <f t="shared" ref="H41" si="27">+H39-H40</f>
        <v>2.5499999999999972</v>
      </c>
      <c r="I41" s="39">
        <f t="shared" ref="I41" si="28">+I39-I40</f>
        <v>10.049999999999997</v>
      </c>
      <c r="J41" s="39">
        <f t="shared" ref="J41" si="29">+J39-J40</f>
        <v>18.319999999999993</v>
      </c>
    </row>
  </sheetData>
  <pageMargins left="0.7" right="0.7" top="0.75" bottom="0.75" header="0.3" footer="0.3"/>
  <pageSetup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showGridLines="0" view="pageBreakPreview" zoomScale="85" zoomScaleNormal="100" zoomScaleSheetLayoutView="85" workbookViewId="0"/>
  </sheetViews>
  <sheetFormatPr baseColWidth="10" defaultColWidth="10.85546875" defaultRowHeight="15" x14ac:dyDescent="0.25"/>
  <cols>
    <col min="1" max="1" width="2.140625" customWidth="1"/>
    <col min="2" max="2" width="31.7109375" bestFit="1" customWidth="1"/>
    <col min="3" max="9" width="11.85546875" bestFit="1" customWidth="1"/>
  </cols>
  <sheetData>
    <row r="1" spans="1:17" ht="27" thickBot="1" x14ac:dyDescent="0.45">
      <c r="A1" s="9"/>
      <c r="B1" s="10" t="s">
        <v>23</v>
      </c>
      <c r="C1" s="9"/>
      <c r="D1" s="9"/>
      <c r="E1" s="9"/>
      <c r="F1" s="9"/>
      <c r="G1" s="9"/>
      <c r="H1" s="9"/>
      <c r="I1" s="9"/>
      <c r="J1" s="9"/>
    </row>
    <row r="3" spans="1:17" x14ac:dyDescent="0.25">
      <c r="B3" s="32" t="s">
        <v>1</v>
      </c>
      <c r="C3" s="33">
        <v>0.1</v>
      </c>
    </row>
    <row r="4" spans="1:17" x14ac:dyDescent="0.25">
      <c r="B4" s="34" t="s">
        <v>2</v>
      </c>
      <c r="C4" s="35">
        <v>6</v>
      </c>
    </row>
    <row r="5" spans="1:17" x14ac:dyDescent="0.25">
      <c r="B5" s="34" t="s">
        <v>3</v>
      </c>
      <c r="C5" s="35">
        <v>100</v>
      </c>
    </row>
    <row r="6" spans="1:17" x14ac:dyDescent="0.25">
      <c r="B6" s="34" t="s">
        <v>4</v>
      </c>
      <c r="C6" s="35" t="s">
        <v>5</v>
      </c>
    </row>
    <row r="7" spans="1:17" x14ac:dyDescent="0.25">
      <c r="B7" s="36" t="s">
        <v>7</v>
      </c>
      <c r="C7" s="37" t="s">
        <v>8</v>
      </c>
    </row>
    <row r="8" spans="1:17" x14ac:dyDescent="0.25">
      <c r="D8" s="2"/>
      <c r="E8" s="4"/>
      <c r="F8" s="2"/>
      <c r="G8" s="2"/>
      <c r="H8" s="2"/>
      <c r="I8" s="2"/>
    </row>
    <row r="9" spans="1:17" x14ac:dyDescent="0.25">
      <c r="C9" s="12" t="s">
        <v>14</v>
      </c>
      <c r="D9" s="13"/>
      <c r="E9" s="14"/>
      <c r="F9" s="14"/>
      <c r="G9" s="14"/>
      <c r="H9" s="14"/>
      <c r="I9" s="14"/>
    </row>
    <row r="10" spans="1:17" ht="15.75" customHeight="1" x14ac:dyDescent="0.25">
      <c r="A10" s="21" t="s">
        <v>16</v>
      </c>
      <c r="B10" s="18" t="s">
        <v>15</v>
      </c>
      <c r="C10" s="19">
        <v>0</v>
      </c>
      <c r="D10" s="20">
        <v>1</v>
      </c>
      <c r="E10" s="20">
        <f>+D10+1</f>
        <v>2</v>
      </c>
      <c r="F10" s="20">
        <f t="shared" ref="F10:I10" si="0">+E10+1</f>
        <v>3</v>
      </c>
      <c r="G10" s="20">
        <f t="shared" si="0"/>
        <v>4</v>
      </c>
      <c r="H10" s="20">
        <f t="shared" si="0"/>
        <v>5</v>
      </c>
      <c r="I10" s="20">
        <f t="shared" si="0"/>
        <v>6</v>
      </c>
    </row>
    <row r="11" spans="1:17" ht="9" customHeight="1" x14ac:dyDescent="0.25">
      <c r="C11" s="2"/>
      <c r="D11" s="3"/>
      <c r="E11" s="3"/>
      <c r="F11" s="3"/>
      <c r="G11" s="3"/>
      <c r="H11" s="3"/>
      <c r="I11" s="3"/>
    </row>
    <row r="12" spans="1:17" x14ac:dyDescent="0.25">
      <c r="B12" t="s">
        <v>10</v>
      </c>
      <c r="C12" s="25">
        <v>1000</v>
      </c>
      <c r="D12" s="25">
        <f t="shared" ref="D12:I12" si="1">+C12+D40</f>
        <v>900</v>
      </c>
      <c r="E12" s="25">
        <f t="shared" si="1"/>
        <v>800</v>
      </c>
      <c r="F12" s="25">
        <f t="shared" si="1"/>
        <v>700</v>
      </c>
      <c r="G12" s="25">
        <f t="shared" si="1"/>
        <v>600</v>
      </c>
      <c r="H12" s="25">
        <f t="shared" si="1"/>
        <v>500</v>
      </c>
      <c r="I12" s="25">
        <f t="shared" si="1"/>
        <v>400</v>
      </c>
    </row>
    <row r="13" spans="1:17" x14ac:dyDescent="0.25">
      <c r="B13" t="s">
        <v>11</v>
      </c>
      <c r="C13" s="25">
        <f>-ROUND(NPV(C3,D40:$I$40),2)</f>
        <v>435.53</v>
      </c>
      <c r="D13" s="25">
        <f t="shared" ref="D13:I13" si="2">+ROUND(C13+D34,1)</f>
        <v>362.9</v>
      </c>
      <c r="E13" s="25">
        <f t="shared" si="2"/>
        <v>290.3</v>
      </c>
      <c r="F13" s="25">
        <f t="shared" si="2"/>
        <v>217.7</v>
      </c>
      <c r="G13" s="25">
        <f t="shared" si="2"/>
        <v>145.1</v>
      </c>
      <c r="H13" s="25">
        <f t="shared" si="2"/>
        <v>72.5</v>
      </c>
      <c r="I13" s="16">
        <f t="shared" si="2"/>
        <v>-0.1</v>
      </c>
      <c r="L13" s="42"/>
      <c r="M13" s="42"/>
      <c r="N13" s="42"/>
      <c r="O13" s="42"/>
      <c r="P13" s="42"/>
      <c r="Q13" s="42"/>
    </row>
    <row r="14" spans="1:17" x14ac:dyDescent="0.25">
      <c r="B14" s="22" t="s">
        <v>25</v>
      </c>
      <c r="C14" s="26">
        <f t="shared" ref="C14:I14" si="3">+C12+C13</f>
        <v>1435.53</v>
      </c>
      <c r="D14" s="26">
        <f t="shared" si="3"/>
        <v>1262.9000000000001</v>
      </c>
      <c r="E14" s="26">
        <f t="shared" si="3"/>
        <v>1090.3</v>
      </c>
      <c r="F14" s="26">
        <f t="shared" si="3"/>
        <v>917.7</v>
      </c>
      <c r="G14" s="26">
        <f t="shared" si="3"/>
        <v>745.1</v>
      </c>
      <c r="H14" s="26">
        <f t="shared" si="3"/>
        <v>572.5</v>
      </c>
      <c r="I14" s="26">
        <f t="shared" si="3"/>
        <v>399.9</v>
      </c>
    </row>
    <row r="15" spans="1:17" x14ac:dyDescent="0.25">
      <c r="C15" s="7"/>
      <c r="D15" s="2"/>
      <c r="E15" s="2"/>
      <c r="F15" s="2"/>
      <c r="G15" s="2"/>
      <c r="H15" s="2"/>
      <c r="I15" s="2"/>
    </row>
    <row r="16" spans="1:17" x14ac:dyDescent="0.25">
      <c r="B16" t="s">
        <v>12</v>
      </c>
      <c r="C16" s="15">
        <f>-SUM(D40:$I$40)</f>
        <v>600</v>
      </c>
      <c r="D16" s="15">
        <f>-SUM(E40:$I$40)</f>
        <v>500</v>
      </c>
      <c r="E16" s="4">
        <f>-SUM(F40:$I$40)</f>
        <v>400</v>
      </c>
      <c r="F16" s="4">
        <f>-SUM(G40:$I$40)</f>
        <v>300</v>
      </c>
      <c r="G16" s="4">
        <f>-SUM(H40:$I$40)</f>
        <v>200</v>
      </c>
      <c r="H16" s="4">
        <f>-SUM(I40:$I$40)</f>
        <v>100</v>
      </c>
      <c r="I16" s="31">
        <v>0</v>
      </c>
    </row>
    <row r="17" spans="1:19" x14ac:dyDescent="0.25">
      <c r="B17" t="s">
        <v>13</v>
      </c>
      <c r="C17" s="11">
        <f>-ROUND(NPV($C$3,D40:$I$40),2)-C16</f>
        <v>-164.47000000000003</v>
      </c>
      <c r="D17" s="11">
        <f>-ROUND(NPV($C$3,E40:$I$40),2)-D16</f>
        <v>-120.92000000000002</v>
      </c>
      <c r="E17" s="11">
        <f>-ROUND(NPV($C$3,F40:$I$40),2)-E16</f>
        <v>-83.009999999999991</v>
      </c>
      <c r="F17" s="11">
        <f>-ROUND(NPV($C$3,G40:$I$40),2)-F16</f>
        <v>-51.31</v>
      </c>
      <c r="G17" s="11">
        <f>-ROUND(NPV($C$3,H40:$I$40),2)-G16</f>
        <v>-26.449999999999989</v>
      </c>
      <c r="H17" s="11">
        <f>-ROUND(NPV($C$3,I40:$I$40),2)-H16</f>
        <v>-9.0900000000000034</v>
      </c>
      <c r="I17" s="31">
        <v>0</v>
      </c>
      <c r="M17" s="11"/>
      <c r="N17" s="11"/>
      <c r="O17" s="11"/>
      <c r="P17" s="11"/>
      <c r="Q17" s="11"/>
      <c r="R17" s="11"/>
      <c r="S17" s="31"/>
    </row>
    <row r="18" spans="1:19" x14ac:dyDescent="0.25">
      <c r="B18" s="22" t="s">
        <v>26</v>
      </c>
      <c r="C18" s="23">
        <f t="shared" ref="C18:I18" si="4">+C16+C17</f>
        <v>435.53</v>
      </c>
      <c r="D18" s="23">
        <f t="shared" si="4"/>
        <v>379.08</v>
      </c>
      <c r="E18" s="23">
        <f t="shared" si="4"/>
        <v>316.99</v>
      </c>
      <c r="F18" s="23">
        <f t="shared" si="4"/>
        <v>248.69</v>
      </c>
      <c r="G18" s="23">
        <f t="shared" si="4"/>
        <v>173.55</v>
      </c>
      <c r="H18" s="23">
        <f t="shared" si="4"/>
        <v>90.91</v>
      </c>
      <c r="I18" s="24">
        <f t="shared" si="4"/>
        <v>0</v>
      </c>
    </row>
    <row r="19" spans="1:19" x14ac:dyDescent="0.25">
      <c r="C19" s="8"/>
      <c r="D19" s="2"/>
      <c r="E19" s="2"/>
      <c r="F19" s="2"/>
      <c r="G19" s="2"/>
      <c r="H19" s="2"/>
      <c r="I19" s="2"/>
    </row>
    <row r="20" spans="1:19" x14ac:dyDescent="0.25">
      <c r="B20" t="s">
        <v>0</v>
      </c>
      <c r="C20" s="25">
        <v>1000</v>
      </c>
      <c r="D20" s="25">
        <f t="shared" ref="D20:I20" si="5">+C20</f>
        <v>1000</v>
      </c>
      <c r="E20" s="25">
        <f t="shared" si="5"/>
        <v>1000</v>
      </c>
      <c r="F20" s="25">
        <f t="shared" si="5"/>
        <v>1000</v>
      </c>
      <c r="G20" s="25">
        <f t="shared" si="5"/>
        <v>1000</v>
      </c>
      <c r="H20" s="25">
        <f t="shared" si="5"/>
        <v>1000</v>
      </c>
      <c r="I20" s="25">
        <f t="shared" si="5"/>
        <v>1000</v>
      </c>
    </row>
    <row r="21" spans="1:19" x14ac:dyDescent="0.25">
      <c r="B21" t="s">
        <v>19</v>
      </c>
      <c r="C21" s="27"/>
      <c r="D21" s="11">
        <f>+D36</f>
        <v>-116.14</v>
      </c>
      <c r="E21" s="11">
        <f>+E36+D21</f>
        <v>-226.64</v>
      </c>
      <c r="F21" s="11">
        <f>+F36+E21</f>
        <v>-330.93</v>
      </c>
      <c r="G21" s="11">
        <f>+G36+F21</f>
        <v>-428.38</v>
      </c>
      <c r="H21" s="11">
        <f>+H36+G21</f>
        <v>-518.33000000000004</v>
      </c>
      <c r="I21" s="28">
        <f>+I36+H21</f>
        <v>-600.01</v>
      </c>
    </row>
    <row r="22" spans="1:19" x14ac:dyDescent="0.25">
      <c r="B22" s="22" t="s">
        <v>27</v>
      </c>
      <c r="C22" s="26">
        <f>+C20</f>
        <v>1000</v>
      </c>
      <c r="D22" s="26">
        <f t="shared" ref="D22:I22" si="6">+D20+D21</f>
        <v>883.86</v>
      </c>
      <c r="E22" s="26">
        <f t="shared" si="6"/>
        <v>773.36</v>
      </c>
      <c r="F22" s="26">
        <f t="shared" si="6"/>
        <v>669.06999999999994</v>
      </c>
      <c r="G22" s="26">
        <f t="shared" si="6"/>
        <v>571.62</v>
      </c>
      <c r="H22" s="26">
        <f t="shared" si="6"/>
        <v>481.66999999999996</v>
      </c>
      <c r="I22" s="26">
        <f t="shared" si="6"/>
        <v>399.99</v>
      </c>
    </row>
    <row r="23" spans="1:19" x14ac:dyDescent="0.25">
      <c r="C23" s="2"/>
      <c r="D23" s="8"/>
      <c r="E23" s="8"/>
      <c r="F23" s="8"/>
      <c r="G23" s="8"/>
      <c r="H23" s="8"/>
      <c r="I23" s="8"/>
    </row>
    <row r="24" spans="1:19" x14ac:dyDescent="0.25">
      <c r="C24" s="12" t="s">
        <v>14</v>
      </c>
      <c r="D24" s="13"/>
      <c r="E24" s="14"/>
      <c r="F24" s="14"/>
      <c r="G24" s="14"/>
      <c r="H24" s="14"/>
      <c r="I24" s="14"/>
    </row>
    <row r="25" spans="1:19" x14ac:dyDescent="0.25">
      <c r="A25" s="21" t="s">
        <v>16</v>
      </c>
      <c r="B25" s="18" t="s">
        <v>59</v>
      </c>
      <c r="C25" s="19">
        <f>+C10</f>
        <v>0</v>
      </c>
      <c r="D25" s="20">
        <f t="shared" ref="D25:I25" si="7">+D10</f>
        <v>1</v>
      </c>
      <c r="E25" s="20">
        <f t="shared" si="7"/>
        <v>2</v>
      </c>
      <c r="F25" s="20">
        <f t="shared" si="7"/>
        <v>3</v>
      </c>
      <c r="G25" s="20">
        <f t="shared" si="7"/>
        <v>4</v>
      </c>
      <c r="H25" s="20">
        <f t="shared" si="7"/>
        <v>5</v>
      </c>
      <c r="I25" s="20">
        <f t="shared" si="7"/>
        <v>6</v>
      </c>
    </row>
    <row r="26" spans="1:19" x14ac:dyDescent="0.25">
      <c r="A26" s="21"/>
      <c r="B26" t="s">
        <v>58</v>
      </c>
      <c r="C26" s="43"/>
      <c r="D26" s="6">
        <f>ROUND(-$C$13/$C$4,2)</f>
        <v>-72.59</v>
      </c>
      <c r="E26" s="6">
        <f t="shared" ref="E26:I26" si="8">ROUND(-$C$13/$C$4,2)</f>
        <v>-72.59</v>
      </c>
      <c r="F26" s="6">
        <f t="shared" si="8"/>
        <v>-72.59</v>
      </c>
      <c r="G26" s="6">
        <f t="shared" si="8"/>
        <v>-72.59</v>
      </c>
      <c r="H26" s="6">
        <f t="shared" si="8"/>
        <v>-72.59</v>
      </c>
      <c r="I26" s="6">
        <f t="shared" si="8"/>
        <v>-72.59</v>
      </c>
    </row>
    <row r="27" spans="1:19" x14ac:dyDescent="0.25">
      <c r="B27" t="s">
        <v>9</v>
      </c>
      <c r="C27" s="2"/>
      <c r="D27" s="11">
        <f>-ROUND(-$C$13/$C$4,2)</f>
        <v>72.59</v>
      </c>
      <c r="E27" s="11">
        <f t="shared" ref="E27:I27" si="9">-ROUND(-$C$13/$C$4,2)</f>
        <v>72.59</v>
      </c>
      <c r="F27" s="11">
        <f t="shared" si="9"/>
        <v>72.59</v>
      </c>
      <c r="G27" s="11">
        <f t="shared" si="9"/>
        <v>72.59</v>
      </c>
      <c r="H27" s="11">
        <f t="shared" si="9"/>
        <v>72.59</v>
      </c>
      <c r="I27" s="11">
        <f t="shared" si="9"/>
        <v>72.59</v>
      </c>
    </row>
    <row r="28" spans="1:19" x14ac:dyDescent="0.25">
      <c r="B28" s="44" t="s">
        <v>49</v>
      </c>
      <c r="C28" s="45">
        <v>0</v>
      </c>
      <c r="D28" s="46">
        <f>+D26+D27</f>
        <v>0</v>
      </c>
      <c r="E28" s="46">
        <f t="shared" ref="E28:I28" si="10">+E26+E27</f>
        <v>0</v>
      </c>
      <c r="F28" s="46">
        <f t="shared" si="10"/>
        <v>0</v>
      </c>
      <c r="G28" s="46">
        <f t="shared" si="10"/>
        <v>0</v>
      </c>
      <c r="H28" s="46">
        <f t="shared" si="10"/>
        <v>0</v>
      </c>
      <c r="I28" s="46">
        <f t="shared" si="10"/>
        <v>0</v>
      </c>
    </row>
    <row r="29" spans="1:19" x14ac:dyDescent="0.25">
      <c r="B29" t="s">
        <v>9</v>
      </c>
      <c r="C29" s="2"/>
      <c r="D29" s="6">
        <f>-D27</f>
        <v>-72.59</v>
      </c>
      <c r="E29" s="6">
        <f t="shared" ref="E29:I29" si="11">-E27</f>
        <v>-72.59</v>
      </c>
      <c r="F29" s="6">
        <f t="shared" si="11"/>
        <v>-72.59</v>
      </c>
      <c r="G29" s="6">
        <f t="shared" si="11"/>
        <v>-72.59</v>
      </c>
      <c r="H29" s="6">
        <f t="shared" si="11"/>
        <v>-72.59</v>
      </c>
      <c r="I29" s="6">
        <f t="shared" si="11"/>
        <v>-72.59</v>
      </c>
    </row>
    <row r="30" spans="1:19" x14ac:dyDescent="0.25">
      <c r="B30" s="22" t="s">
        <v>59</v>
      </c>
      <c r="C30" s="26"/>
      <c r="D30" s="29">
        <f>+D28+D29</f>
        <v>-72.59</v>
      </c>
      <c r="E30" s="29">
        <f t="shared" ref="E30:I30" si="12">+E28+E29</f>
        <v>-72.59</v>
      </c>
      <c r="F30" s="29">
        <f t="shared" si="12"/>
        <v>-72.59</v>
      </c>
      <c r="G30" s="29">
        <f t="shared" si="12"/>
        <v>-72.59</v>
      </c>
      <c r="H30" s="29">
        <f t="shared" si="12"/>
        <v>-72.59</v>
      </c>
      <c r="I30" s="29">
        <f t="shared" si="12"/>
        <v>-72.59</v>
      </c>
    </row>
    <row r="31" spans="1:19" x14ac:dyDescent="0.25">
      <c r="B31" s="47"/>
      <c r="C31" s="48"/>
      <c r="D31" s="49"/>
      <c r="E31" s="49"/>
      <c r="F31" s="49"/>
      <c r="G31" s="49"/>
      <c r="H31" s="49"/>
      <c r="I31" s="49"/>
    </row>
    <row r="32" spans="1:19" x14ac:dyDescent="0.25">
      <c r="C32" s="12" t="s">
        <v>14</v>
      </c>
      <c r="D32" s="13"/>
      <c r="E32" s="14"/>
      <c r="F32" s="14"/>
      <c r="G32" s="14"/>
      <c r="H32" s="14"/>
      <c r="I32" s="14"/>
    </row>
    <row r="33" spans="1:12" x14ac:dyDescent="0.25">
      <c r="A33" s="21" t="s">
        <v>16</v>
      </c>
      <c r="B33" s="18" t="s">
        <v>17</v>
      </c>
      <c r="C33" s="19">
        <f t="shared" ref="C33:I33" si="13">+C10</f>
        <v>0</v>
      </c>
      <c r="D33" s="20">
        <f t="shared" si="13"/>
        <v>1</v>
      </c>
      <c r="E33" s="20">
        <f t="shared" si="13"/>
        <v>2</v>
      </c>
      <c r="F33" s="20">
        <f t="shared" si="13"/>
        <v>3</v>
      </c>
      <c r="G33" s="20">
        <f t="shared" si="13"/>
        <v>4</v>
      </c>
      <c r="H33" s="20">
        <f t="shared" si="13"/>
        <v>5</v>
      </c>
      <c r="I33" s="20">
        <f t="shared" si="13"/>
        <v>6</v>
      </c>
    </row>
    <row r="34" spans="1:12" x14ac:dyDescent="0.25">
      <c r="B34" t="s">
        <v>9</v>
      </c>
      <c r="C34" s="2"/>
      <c r="D34" s="11">
        <f t="shared" ref="D34:I34" si="14">ROUND(-$C$13/$C$4,2)</f>
        <v>-72.59</v>
      </c>
      <c r="E34" s="11">
        <f t="shared" si="14"/>
        <v>-72.59</v>
      </c>
      <c r="F34" s="11">
        <f t="shared" si="14"/>
        <v>-72.59</v>
      </c>
      <c r="G34" s="11">
        <f t="shared" si="14"/>
        <v>-72.59</v>
      </c>
      <c r="H34" s="11">
        <f t="shared" si="14"/>
        <v>-72.59</v>
      </c>
      <c r="I34" s="11">
        <f t="shared" si="14"/>
        <v>-72.59</v>
      </c>
      <c r="L34" s="17"/>
    </row>
    <row r="35" spans="1:12" x14ac:dyDescent="0.25">
      <c r="B35" s="5" t="s">
        <v>18</v>
      </c>
      <c r="C35" s="2"/>
      <c r="D35" s="6">
        <f t="shared" ref="D35:I35" si="15">ROUND(+C17-D17,2)</f>
        <v>-43.55</v>
      </c>
      <c r="E35" s="6">
        <f t="shared" si="15"/>
        <v>-37.909999999999997</v>
      </c>
      <c r="F35" s="6">
        <f t="shared" si="15"/>
        <v>-31.7</v>
      </c>
      <c r="G35" s="6">
        <f t="shared" si="15"/>
        <v>-24.86</v>
      </c>
      <c r="H35" s="6">
        <f t="shared" si="15"/>
        <v>-17.36</v>
      </c>
      <c r="I35" s="6">
        <f t="shared" si="15"/>
        <v>-9.09</v>
      </c>
    </row>
    <row r="36" spans="1:12" x14ac:dyDescent="0.25">
      <c r="B36" s="22" t="s">
        <v>20</v>
      </c>
      <c r="C36" s="26">
        <v>0</v>
      </c>
      <c r="D36" s="29">
        <f>+D34+D35</f>
        <v>-116.14</v>
      </c>
      <c r="E36" s="29">
        <f t="shared" ref="E36:I36" si="16">+E34+E35</f>
        <v>-110.5</v>
      </c>
      <c r="F36" s="29">
        <f t="shared" si="16"/>
        <v>-104.29</v>
      </c>
      <c r="G36" s="29">
        <f t="shared" si="16"/>
        <v>-97.45</v>
      </c>
      <c r="H36" s="29">
        <f t="shared" si="16"/>
        <v>-89.95</v>
      </c>
      <c r="I36" s="29">
        <f t="shared" si="16"/>
        <v>-81.680000000000007</v>
      </c>
    </row>
    <row r="37" spans="1:12" x14ac:dyDescent="0.25">
      <c r="D37" s="1"/>
    </row>
    <row r="38" spans="1:12" x14ac:dyDescent="0.25">
      <c r="C38" s="12" t="s">
        <v>14</v>
      </c>
      <c r="D38" s="13"/>
      <c r="E38" s="14"/>
      <c r="F38" s="14"/>
      <c r="G38" s="14"/>
      <c r="H38" s="14"/>
      <c r="I38" s="14"/>
    </row>
    <row r="39" spans="1:12" x14ac:dyDescent="0.25">
      <c r="A39" s="21" t="s">
        <v>16</v>
      </c>
      <c r="B39" s="18" t="s">
        <v>21</v>
      </c>
      <c r="C39" s="19">
        <f>+C33</f>
        <v>0</v>
      </c>
      <c r="D39" s="20">
        <f t="shared" ref="D39:I39" si="17">+D33</f>
        <v>1</v>
      </c>
      <c r="E39" s="20">
        <f t="shared" si="17"/>
        <v>2</v>
      </c>
      <c r="F39" s="20">
        <f t="shared" si="17"/>
        <v>3</v>
      </c>
      <c r="G39" s="20">
        <f t="shared" si="17"/>
        <v>4</v>
      </c>
      <c r="H39" s="20">
        <f t="shared" si="17"/>
        <v>5</v>
      </c>
      <c r="I39" s="20">
        <f t="shared" si="17"/>
        <v>6</v>
      </c>
    </row>
    <row r="40" spans="1:12" x14ac:dyDescent="0.25">
      <c r="B40" t="s">
        <v>6</v>
      </c>
      <c r="C40" s="2"/>
      <c r="D40" s="11">
        <f>-$C$5</f>
        <v>-100</v>
      </c>
      <c r="E40" s="11">
        <f t="shared" ref="E40:I40" si="18">-$C$5</f>
        <v>-100</v>
      </c>
      <c r="F40" s="11">
        <f t="shared" si="18"/>
        <v>-100</v>
      </c>
      <c r="G40" s="11">
        <f t="shared" si="18"/>
        <v>-100</v>
      </c>
      <c r="H40" s="11">
        <f t="shared" si="18"/>
        <v>-100</v>
      </c>
      <c r="I40" s="11">
        <f t="shared" si="18"/>
        <v>-100</v>
      </c>
    </row>
    <row r="41" spans="1:12" x14ac:dyDescent="0.25">
      <c r="B41" s="22" t="s">
        <v>28</v>
      </c>
      <c r="C41" s="26">
        <v>0</v>
      </c>
      <c r="D41" s="29">
        <f>+D40</f>
        <v>-100</v>
      </c>
      <c r="E41" s="29">
        <f t="shared" ref="E41:I41" si="19">+E40</f>
        <v>-100</v>
      </c>
      <c r="F41" s="29">
        <f t="shared" si="19"/>
        <v>-100</v>
      </c>
      <c r="G41" s="29">
        <f t="shared" si="19"/>
        <v>-100</v>
      </c>
      <c r="H41" s="29">
        <f t="shared" si="19"/>
        <v>-100</v>
      </c>
      <c r="I41" s="29">
        <f t="shared" si="19"/>
        <v>-100</v>
      </c>
    </row>
    <row r="42" spans="1:12" x14ac:dyDescent="0.25">
      <c r="D42" s="30"/>
      <c r="E42" s="30"/>
      <c r="F42" s="30"/>
      <c r="G42" s="30"/>
      <c r="H42" s="30"/>
      <c r="I42" s="30"/>
    </row>
    <row r="46" spans="1:12" x14ac:dyDescent="0.25">
      <c r="D46" s="1"/>
    </row>
    <row r="47" spans="1:12" x14ac:dyDescent="0.25">
      <c r="D47" s="1"/>
    </row>
    <row r="49" spans="4:4" x14ac:dyDescent="0.25">
      <c r="D49" s="1"/>
    </row>
  </sheetData>
  <pageMargins left="0.7" right="0.7" top="0.75" bottom="0.75" header="0.3" footer="0.3"/>
  <pageSetup scale="49" orientation="portrait" r:id="rId1"/>
  <ignoredErrors>
    <ignoredError sqref="D29:I2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view="pageBreakPreview" zoomScale="85" zoomScaleNormal="100" zoomScaleSheetLayoutView="85" workbookViewId="0"/>
  </sheetViews>
  <sheetFormatPr baseColWidth="10" defaultColWidth="10.85546875" defaultRowHeight="15" x14ac:dyDescent="0.25"/>
  <cols>
    <col min="1" max="1" width="2.140625" customWidth="1"/>
    <col min="2" max="2" width="31.7109375" bestFit="1" customWidth="1"/>
    <col min="3" max="9" width="11.85546875" bestFit="1" customWidth="1"/>
  </cols>
  <sheetData>
    <row r="1" spans="1:10" ht="27" thickBot="1" x14ac:dyDescent="0.45">
      <c r="A1" s="9"/>
      <c r="B1" s="10" t="s">
        <v>24</v>
      </c>
      <c r="C1" s="9"/>
      <c r="D1" s="9"/>
      <c r="E1" s="9"/>
      <c r="F1" s="9"/>
      <c r="G1" s="9"/>
      <c r="H1" s="9"/>
      <c r="I1" s="9"/>
      <c r="J1" s="9"/>
    </row>
    <row r="3" spans="1:10" x14ac:dyDescent="0.25">
      <c r="B3" s="40" t="s">
        <v>3</v>
      </c>
      <c r="C3" s="41">
        <v>100</v>
      </c>
    </row>
    <row r="4" spans="1:10" x14ac:dyDescent="0.25">
      <c r="D4" s="2"/>
      <c r="E4" s="4"/>
      <c r="F4" s="2"/>
      <c r="G4" s="2"/>
      <c r="H4" s="2"/>
      <c r="I4" s="2"/>
    </row>
    <row r="5" spans="1:10" x14ac:dyDescent="0.25">
      <c r="C5" s="12" t="s">
        <v>14</v>
      </c>
      <c r="D5" s="13"/>
      <c r="E5" s="14"/>
      <c r="F5" s="14"/>
      <c r="G5" s="14"/>
      <c r="H5" s="14"/>
      <c r="I5" s="14"/>
    </row>
    <row r="6" spans="1:10" ht="15.75" customHeight="1" x14ac:dyDescent="0.25">
      <c r="A6" s="21" t="s">
        <v>16</v>
      </c>
      <c r="B6" s="18" t="s">
        <v>15</v>
      </c>
      <c r="C6" s="19">
        <v>0</v>
      </c>
      <c r="D6" s="20">
        <v>1</v>
      </c>
      <c r="E6" s="20">
        <f>+D6+1</f>
        <v>2</v>
      </c>
      <c r="F6" s="20">
        <f t="shared" ref="F6:I6" si="0">+E6+1</f>
        <v>3</v>
      </c>
      <c r="G6" s="20">
        <f t="shared" si="0"/>
        <v>4</v>
      </c>
      <c r="H6" s="20">
        <f t="shared" si="0"/>
        <v>5</v>
      </c>
      <c r="I6" s="20">
        <f t="shared" si="0"/>
        <v>6</v>
      </c>
    </row>
    <row r="7" spans="1:10" x14ac:dyDescent="0.25">
      <c r="B7" t="s">
        <v>10</v>
      </c>
      <c r="C7" s="25">
        <v>1000</v>
      </c>
      <c r="D7" s="25">
        <f t="shared" ref="D7:I7" si="1">+C7+D27</f>
        <v>900</v>
      </c>
      <c r="E7" s="25">
        <f t="shared" si="1"/>
        <v>800</v>
      </c>
      <c r="F7" s="25">
        <f t="shared" si="1"/>
        <v>700</v>
      </c>
      <c r="G7" s="25">
        <f t="shared" si="1"/>
        <v>600</v>
      </c>
      <c r="H7" s="25">
        <f t="shared" si="1"/>
        <v>500</v>
      </c>
      <c r="I7" s="25">
        <f t="shared" si="1"/>
        <v>400</v>
      </c>
    </row>
    <row r="8" spans="1:10" x14ac:dyDescent="0.25">
      <c r="B8" s="22" t="s">
        <v>25</v>
      </c>
      <c r="C8" s="26">
        <f>+C7</f>
        <v>1000</v>
      </c>
      <c r="D8" s="26">
        <f t="shared" ref="D8:I8" si="2">+D7</f>
        <v>900</v>
      </c>
      <c r="E8" s="26">
        <f t="shared" si="2"/>
        <v>800</v>
      </c>
      <c r="F8" s="26">
        <f t="shared" si="2"/>
        <v>700</v>
      </c>
      <c r="G8" s="26">
        <f t="shared" si="2"/>
        <v>600</v>
      </c>
      <c r="H8" s="26">
        <f t="shared" si="2"/>
        <v>500</v>
      </c>
      <c r="I8" s="26">
        <f t="shared" si="2"/>
        <v>400</v>
      </c>
    </row>
    <row r="9" spans="1:10" x14ac:dyDescent="0.25">
      <c r="C9" s="7"/>
      <c r="D9" s="2"/>
      <c r="E9" s="2"/>
      <c r="F9" s="2"/>
      <c r="G9" s="2"/>
      <c r="H9" s="2"/>
      <c r="I9" s="2"/>
    </row>
    <row r="10" spans="1:10" x14ac:dyDescent="0.25">
      <c r="B10" t="s">
        <v>0</v>
      </c>
      <c r="C10" s="25">
        <v>1000</v>
      </c>
      <c r="D10" s="25">
        <f t="shared" ref="D10:I10" si="3">+C10</f>
        <v>1000</v>
      </c>
      <c r="E10" s="25">
        <f t="shared" si="3"/>
        <v>1000</v>
      </c>
      <c r="F10" s="25">
        <f t="shared" si="3"/>
        <v>1000</v>
      </c>
      <c r="G10" s="25">
        <f t="shared" si="3"/>
        <v>1000</v>
      </c>
      <c r="H10" s="25">
        <f t="shared" si="3"/>
        <v>1000</v>
      </c>
      <c r="I10" s="25">
        <f t="shared" si="3"/>
        <v>1000</v>
      </c>
    </row>
    <row r="11" spans="1:10" x14ac:dyDescent="0.25">
      <c r="B11" t="s">
        <v>19</v>
      </c>
      <c r="C11" s="27"/>
      <c r="D11" s="11">
        <f>+D23</f>
        <v>-100</v>
      </c>
      <c r="E11" s="11">
        <f>+E23+D11</f>
        <v>-200</v>
      </c>
      <c r="F11" s="11">
        <f>+F23+E11</f>
        <v>-300</v>
      </c>
      <c r="G11" s="11">
        <f>+G23+F11</f>
        <v>-400</v>
      </c>
      <c r="H11" s="11">
        <f>+H23+G11</f>
        <v>-500</v>
      </c>
      <c r="I11" s="28">
        <f>+I23+H11</f>
        <v>-600</v>
      </c>
    </row>
    <row r="12" spans="1:10" x14ac:dyDescent="0.25">
      <c r="B12" s="22" t="s">
        <v>27</v>
      </c>
      <c r="C12" s="26">
        <f>+C10</f>
        <v>1000</v>
      </c>
      <c r="D12" s="26">
        <f t="shared" ref="D12:I12" si="4">+D10+D11</f>
        <v>900</v>
      </c>
      <c r="E12" s="26">
        <f t="shared" si="4"/>
        <v>800</v>
      </c>
      <c r="F12" s="26">
        <f t="shared" si="4"/>
        <v>700</v>
      </c>
      <c r="G12" s="26">
        <f t="shared" si="4"/>
        <v>600</v>
      </c>
      <c r="H12" s="26">
        <f t="shared" si="4"/>
        <v>500</v>
      </c>
      <c r="I12" s="26">
        <f t="shared" si="4"/>
        <v>400</v>
      </c>
    </row>
    <row r="13" spans="1:10" x14ac:dyDescent="0.25">
      <c r="C13" s="2"/>
      <c r="D13" s="8"/>
      <c r="E13" s="8"/>
      <c r="F13" s="8"/>
      <c r="G13" s="8"/>
      <c r="H13" s="8"/>
      <c r="I13" s="8"/>
    </row>
    <row r="14" spans="1:10" x14ac:dyDescent="0.25">
      <c r="C14" s="12" t="s">
        <v>14</v>
      </c>
      <c r="D14" s="13"/>
      <c r="E14" s="14"/>
      <c r="F14" s="14"/>
      <c r="G14" s="14"/>
      <c r="H14" s="14"/>
      <c r="I14" s="14"/>
    </row>
    <row r="15" spans="1:10" x14ac:dyDescent="0.25">
      <c r="A15" s="21" t="s">
        <v>16</v>
      </c>
      <c r="B15" s="18" t="s">
        <v>59</v>
      </c>
      <c r="C15" s="19">
        <f>+C6</f>
        <v>0</v>
      </c>
      <c r="D15" s="20">
        <f t="shared" ref="D15:I15" si="5">+D6</f>
        <v>1</v>
      </c>
      <c r="E15" s="20">
        <f t="shared" si="5"/>
        <v>2</v>
      </c>
      <c r="F15" s="20">
        <f t="shared" si="5"/>
        <v>3</v>
      </c>
      <c r="G15" s="20">
        <f t="shared" si="5"/>
        <v>4</v>
      </c>
      <c r="H15" s="20">
        <f t="shared" si="5"/>
        <v>5</v>
      </c>
      <c r="I15" s="20">
        <f t="shared" si="5"/>
        <v>6</v>
      </c>
    </row>
    <row r="16" spans="1:10" x14ac:dyDescent="0.25">
      <c r="A16" s="21"/>
      <c r="B16" t="s">
        <v>58</v>
      </c>
      <c r="C16" s="43"/>
      <c r="D16" s="11">
        <f>+D22</f>
        <v>-100</v>
      </c>
      <c r="E16" s="11">
        <f t="shared" ref="E16:I16" si="6">+E22</f>
        <v>-100</v>
      </c>
      <c r="F16" s="11">
        <f t="shared" si="6"/>
        <v>-100</v>
      </c>
      <c r="G16" s="11">
        <f t="shared" si="6"/>
        <v>-100</v>
      </c>
      <c r="H16" s="11">
        <f t="shared" si="6"/>
        <v>-100</v>
      </c>
      <c r="I16" s="11">
        <f t="shared" si="6"/>
        <v>-100</v>
      </c>
    </row>
    <row r="17" spans="1:12" x14ac:dyDescent="0.25">
      <c r="B17" t="s">
        <v>9</v>
      </c>
      <c r="C17" s="2"/>
      <c r="D17" s="11">
        <v>0</v>
      </c>
      <c r="E17" s="11">
        <v>0</v>
      </c>
      <c r="F17" s="11">
        <v>0</v>
      </c>
      <c r="G17" s="11">
        <v>0</v>
      </c>
      <c r="H17" s="11">
        <v>0</v>
      </c>
      <c r="I17" s="11">
        <v>0</v>
      </c>
    </row>
    <row r="18" spans="1:12" x14ac:dyDescent="0.25">
      <c r="B18" s="22" t="s">
        <v>59</v>
      </c>
      <c r="C18" s="26">
        <v>0</v>
      </c>
      <c r="D18" s="29">
        <f>+D16+D17</f>
        <v>-100</v>
      </c>
      <c r="E18" s="29">
        <f t="shared" ref="E18:I18" si="7">+E16+E17</f>
        <v>-100</v>
      </c>
      <c r="F18" s="29">
        <f t="shared" si="7"/>
        <v>-100</v>
      </c>
      <c r="G18" s="29">
        <f t="shared" si="7"/>
        <v>-100</v>
      </c>
      <c r="H18" s="29">
        <f t="shared" si="7"/>
        <v>-100</v>
      </c>
      <c r="I18" s="29">
        <f t="shared" si="7"/>
        <v>-100</v>
      </c>
    </row>
    <row r="19" spans="1:12" x14ac:dyDescent="0.25">
      <c r="C19" s="2"/>
      <c r="D19" s="8"/>
      <c r="E19" s="8"/>
      <c r="F19" s="8"/>
      <c r="G19" s="8"/>
      <c r="H19" s="8"/>
      <c r="I19" s="8"/>
    </row>
    <row r="20" spans="1:12" x14ac:dyDescent="0.25">
      <c r="C20" s="12" t="s">
        <v>14</v>
      </c>
      <c r="D20" s="13"/>
      <c r="E20" s="14"/>
      <c r="F20" s="14"/>
      <c r="G20" s="14"/>
      <c r="H20" s="14"/>
      <c r="I20" s="14"/>
    </row>
    <row r="21" spans="1:12" x14ac:dyDescent="0.25">
      <c r="A21" s="21" t="s">
        <v>16</v>
      </c>
      <c r="B21" s="18" t="s">
        <v>17</v>
      </c>
      <c r="C21" s="19">
        <f t="shared" ref="C21:I21" si="8">+C6</f>
        <v>0</v>
      </c>
      <c r="D21" s="20">
        <f t="shared" si="8"/>
        <v>1</v>
      </c>
      <c r="E21" s="20">
        <f t="shared" si="8"/>
        <v>2</v>
      </c>
      <c r="F21" s="20">
        <f t="shared" si="8"/>
        <v>3</v>
      </c>
      <c r="G21" s="20">
        <f t="shared" si="8"/>
        <v>4</v>
      </c>
      <c r="H21" s="20">
        <f t="shared" si="8"/>
        <v>5</v>
      </c>
      <c r="I21" s="20">
        <f t="shared" si="8"/>
        <v>6</v>
      </c>
    </row>
    <row r="22" spans="1:12" x14ac:dyDescent="0.25">
      <c r="B22" t="s">
        <v>22</v>
      </c>
      <c r="C22" s="2"/>
      <c r="D22" s="11">
        <f>-$C$3</f>
        <v>-100</v>
      </c>
      <c r="E22" s="11">
        <f t="shared" ref="E22:I22" si="9">-$C$3</f>
        <v>-100</v>
      </c>
      <c r="F22" s="11">
        <f t="shared" si="9"/>
        <v>-100</v>
      </c>
      <c r="G22" s="11">
        <f t="shared" si="9"/>
        <v>-100</v>
      </c>
      <c r="H22" s="11">
        <f t="shared" si="9"/>
        <v>-100</v>
      </c>
      <c r="I22" s="11">
        <f t="shared" si="9"/>
        <v>-100</v>
      </c>
      <c r="L22" s="17"/>
    </row>
    <row r="23" spans="1:12" x14ac:dyDescent="0.25">
      <c r="B23" s="22" t="s">
        <v>20</v>
      </c>
      <c r="C23" s="26">
        <v>0</v>
      </c>
      <c r="D23" s="29">
        <f>+D22</f>
        <v>-100</v>
      </c>
      <c r="E23" s="29">
        <f t="shared" ref="E23:I23" si="10">+E22</f>
        <v>-100</v>
      </c>
      <c r="F23" s="29">
        <f t="shared" si="10"/>
        <v>-100</v>
      </c>
      <c r="G23" s="29">
        <f t="shared" si="10"/>
        <v>-100</v>
      </c>
      <c r="H23" s="29">
        <f t="shared" si="10"/>
        <v>-100</v>
      </c>
      <c r="I23" s="29">
        <f t="shared" si="10"/>
        <v>-100</v>
      </c>
    </row>
    <row r="24" spans="1:12" x14ac:dyDescent="0.25">
      <c r="D24" s="1"/>
    </row>
    <row r="25" spans="1:12" x14ac:dyDescent="0.25">
      <c r="C25" s="12" t="s">
        <v>14</v>
      </c>
      <c r="D25" s="13"/>
      <c r="E25" s="14"/>
      <c r="F25" s="14"/>
      <c r="G25" s="14"/>
      <c r="H25" s="14"/>
      <c r="I25" s="14"/>
    </row>
    <row r="26" spans="1:12" x14ac:dyDescent="0.25">
      <c r="A26" s="21" t="s">
        <v>16</v>
      </c>
      <c r="B26" s="18" t="s">
        <v>21</v>
      </c>
      <c r="C26" s="19">
        <f t="shared" ref="C26:I26" si="11">+C21</f>
        <v>0</v>
      </c>
      <c r="D26" s="20">
        <f t="shared" si="11"/>
        <v>1</v>
      </c>
      <c r="E26" s="20">
        <f t="shared" si="11"/>
        <v>2</v>
      </c>
      <c r="F26" s="20">
        <f t="shared" si="11"/>
        <v>3</v>
      </c>
      <c r="G26" s="20">
        <f t="shared" si="11"/>
        <v>4</v>
      </c>
      <c r="H26" s="20">
        <f t="shared" si="11"/>
        <v>5</v>
      </c>
      <c r="I26" s="20">
        <f t="shared" si="11"/>
        <v>6</v>
      </c>
    </row>
    <row r="27" spans="1:12" x14ac:dyDescent="0.25">
      <c r="B27" t="s">
        <v>6</v>
      </c>
      <c r="C27" s="2"/>
      <c r="D27" s="11">
        <f>-$C$3</f>
        <v>-100</v>
      </c>
      <c r="E27" s="11">
        <f t="shared" ref="E27:I27" si="12">-$C$3</f>
        <v>-100</v>
      </c>
      <c r="F27" s="11">
        <f t="shared" si="12"/>
        <v>-100</v>
      </c>
      <c r="G27" s="11">
        <f t="shared" si="12"/>
        <v>-100</v>
      </c>
      <c r="H27" s="11">
        <f t="shared" si="12"/>
        <v>-100</v>
      </c>
      <c r="I27" s="11">
        <f t="shared" si="12"/>
        <v>-100</v>
      </c>
    </row>
    <row r="28" spans="1:12" x14ac:dyDescent="0.25">
      <c r="B28" s="22" t="s">
        <v>28</v>
      </c>
      <c r="C28" s="26">
        <v>0</v>
      </c>
      <c r="D28" s="29">
        <f>+D27</f>
        <v>-100</v>
      </c>
      <c r="E28" s="29">
        <f t="shared" ref="E28:I28" si="13">+E27</f>
        <v>-100</v>
      </c>
      <c r="F28" s="29">
        <f t="shared" si="13"/>
        <v>-100</v>
      </c>
      <c r="G28" s="29">
        <f t="shared" si="13"/>
        <v>-100</v>
      </c>
      <c r="H28" s="29">
        <f t="shared" si="13"/>
        <v>-100</v>
      </c>
      <c r="I28" s="29">
        <f t="shared" si="13"/>
        <v>-100</v>
      </c>
    </row>
    <row r="29" spans="1:12" x14ac:dyDescent="0.25">
      <c r="D29" s="30"/>
      <c r="E29" s="30"/>
      <c r="F29" s="30"/>
      <c r="G29" s="30"/>
      <c r="H29" s="30"/>
      <c r="I29" s="30"/>
    </row>
    <row r="40" spans="4:4" x14ac:dyDescent="0.25">
      <c r="D40" s="1"/>
    </row>
    <row r="41" spans="4:4" x14ac:dyDescent="0.25">
      <c r="D41" s="1"/>
    </row>
    <row r="42" spans="4:4" x14ac:dyDescent="0.25">
      <c r="D42" s="1"/>
    </row>
    <row r="44" spans="4:4" x14ac:dyDescent="0.25">
      <c r="D44" s="1"/>
    </row>
  </sheetData>
  <pageMargins left="0.7" right="0.7" top="0.75" bottom="0.75" header="0.3" footer="0.3"/>
  <pageSetup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Cover</vt:lpstr>
      <vt:lpstr>Summary</vt:lpstr>
      <vt:lpstr>IFRS 16</vt:lpstr>
      <vt:lpstr>IAS 17</vt:lpstr>
      <vt:lpstr>Cover!Área_de_impresión</vt:lpstr>
      <vt:lpstr>'IAS 17'!Área_de_impresión</vt:lpstr>
      <vt:lpstr>'IFRS 16'!Área_de_impresión</vt:lpstr>
      <vt:lpstr>Summary!Área_de_impresión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Ezequiel Gustavo Torres</dc:creator>
  <cp:lastModifiedBy>Juan Ignacio Galleano</cp:lastModifiedBy>
  <dcterms:created xsi:type="dcterms:W3CDTF">2019-03-27T19:26:27Z</dcterms:created>
  <dcterms:modified xsi:type="dcterms:W3CDTF">2019-05-13T19:36:49Z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